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Jose\Documents\Alimentation et poids\Running\"/>
    </mc:Choice>
  </mc:AlternateContent>
  <bookViews>
    <workbookView xWindow="0" yWindow="0" windowWidth="23040" windowHeight="9288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2" i="1" l="1"/>
  <c r="B22" i="1"/>
  <c r="C34" i="1" l="1"/>
  <c r="C33" i="1"/>
  <c r="C32" i="1"/>
  <c r="C29" i="1"/>
  <c r="D29" i="1" s="1"/>
  <c r="C30" i="1"/>
  <c r="D30" i="1" s="1"/>
  <c r="C31" i="1"/>
  <c r="D31" i="1" s="1"/>
  <c r="C28" i="1"/>
  <c r="D28" i="1" s="1"/>
  <c r="C27" i="1"/>
  <c r="D27" i="1" s="1"/>
  <c r="C26" i="1"/>
  <c r="C24" i="1"/>
  <c r="D24" i="1" s="1"/>
  <c r="C25" i="1"/>
  <c r="C23" i="1"/>
  <c r="D23" i="1" s="1"/>
  <c r="C15" i="1"/>
  <c r="D15" i="1" s="1"/>
  <c r="C14" i="1"/>
  <c r="D14" i="1" s="1"/>
  <c r="C13" i="1"/>
  <c r="C10" i="1"/>
  <c r="D10" i="1" s="1"/>
  <c r="C11" i="1"/>
  <c r="C12" i="1"/>
  <c r="D12" i="1" s="1"/>
  <c r="C9" i="1"/>
  <c r="D9" i="1" s="1"/>
  <c r="C8" i="1"/>
  <c r="C7" i="1"/>
  <c r="C5" i="1"/>
  <c r="C6" i="1"/>
  <c r="D6" i="1" s="1"/>
  <c r="C4" i="1"/>
  <c r="D4" i="1" s="1"/>
  <c r="B38" i="1"/>
  <c r="U38" i="1" s="1"/>
  <c r="B37" i="1"/>
  <c r="N37" i="1" s="1"/>
  <c r="B36" i="1"/>
  <c r="P36" i="1" s="1"/>
  <c r="B35" i="1"/>
  <c r="S35" i="1" s="1"/>
  <c r="D34" i="1"/>
  <c r="B34" i="1"/>
  <c r="U34" i="1" s="1"/>
  <c r="Q33" i="1"/>
  <c r="L33" i="1"/>
  <c r="I33" i="1"/>
  <c r="E33" i="1"/>
  <c r="D33" i="1"/>
  <c r="B33" i="1"/>
  <c r="P33" i="1" s="1"/>
  <c r="W32" i="1"/>
  <c r="N32" i="1"/>
  <c r="M32" i="1"/>
  <c r="I32" i="1"/>
  <c r="H32" i="1"/>
  <c r="F32" i="1"/>
  <c r="E32" i="1"/>
  <c r="D32" i="1"/>
  <c r="B32" i="1"/>
  <c r="U32" i="1" s="1"/>
  <c r="B31" i="1"/>
  <c r="P31" i="1" s="1"/>
  <c r="P30" i="1"/>
  <c r="B30" i="1"/>
  <c r="U30" i="1" s="1"/>
  <c r="B29" i="1"/>
  <c r="P29" i="1" s="1"/>
  <c r="B28" i="1"/>
  <c r="U28" i="1" s="1"/>
  <c r="B27" i="1"/>
  <c r="P27" i="1" s="1"/>
  <c r="N26" i="1"/>
  <c r="M26" i="1"/>
  <c r="D26" i="1"/>
  <c r="B26" i="1"/>
  <c r="U26" i="1" s="1"/>
  <c r="D25" i="1"/>
  <c r="B25" i="1"/>
  <c r="P25" i="1" s="1"/>
  <c r="W24" i="1"/>
  <c r="I24" i="1"/>
  <c r="H24" i="1"/>
  <c r="F24" i="1"/>
  <c r="E24" i="1"/>
  <c r="B24" i="1"/>
  <c r="U24" i="1" s="1"/>
  <c r="B23" i="1"/>
  <c r="P23" i="1" s="1"/>
  <c r="B19" i="1"/>
  <c r="B18" i="1"/>
  <c r="P18" i="1" s="1"/>
  <c r="Q18" i="1" s="1"/>
  <c r="B17" i="1"/>
  <c r="P17" i="1" s="1"/>
  <c r="Q17" i="1" s="1"/>
  <c r="B16" i="1"/>
  <c r="N16" i="1" s="1"/>
  <c r="O16" i="1" s="1"/>
  <c r="H15" i="1"/>
  <c r="I15" i="1" s="1"/>
  <c r="B15" i="1"/>
  <c r="N15" i="1" s="1"/>
  <c r="O15" i="1" s="1"/>
  <c r="B14" i="1"/>
  <c r="R14" i="1" s="1"/>
  <c r="S14" i="1" s="1"/>
  <c r="R13" i="1"/>
  <c r="S13" i="1" s="1"/>
  <c r="J13" i="1"/>
  <c r="K13" i="1" s="1"/>
  <c r="D13" i="1"/>
  <c r="B13" i="1"/>
  <c r="L12" i="1"/>
  <c r="M12" i="1" s="1"/>
  <c r="B12" i="1"/>
  <c r="N12" i="1" s="1"/>
  <c r="O12" i="1" s="1"/>
  <c r="N11" i="1"/>
  <c r="O11" i="1" s="1"/>
  <c r="T11" i="1" s="1"/>
  <c r="L11" i="1"/>
  <c r="M11" i="1" s="1"/>
  <c r="F11" i="1"/>
  <c r="G11" i="1" s="1"/>
  <c r="E11" i="1"/>
  <c r="D11" i="1"/>
  <c r="B11" i="1"/>
  <c r="AA11" i="1" s="1"/>
  <c r="N10" i="1"/>
  <c r="O10" i="1" s="1"/>
  <c r="U10" i="1" s="1"/>
  <c r="L10" i="1"/>
  <c r="M10" i="1" s="1"/>
  <c r="H10" i="1"/>
  <c r="I10" i="1" s="1"/>
  <c r="E10" i="1"/>
  <c r="B10" i="1"/>
  <c r="AA10" i="1" s="1"/>
  <c r="P9" i="1"/>
  <c r="Q9" i="1" s="1"/>
  <c r="N9" i="1"/>
  <c r="O9" i="1" s="1"/>
  <c r="V9" i="1" s="1"/>
  <c r="B9" i="1"/>
  <c r="AA9" i="1" s="1"/>
  <c r="P8" i="1"/>
  <c r="Q8" i="1" s="1"/>
  <c r="N8" i="1"/>
  <c r="O8" i="1" s="1"/>
  <c r="H8" i="1"/>
  <c r="I8" i="1" s="1"/>
  <c r="D8" i="1"/>
  <c r="B8" i="1"/>
  <c r="E8" i="1" s="1"/>
  <c r="D7" i="1"/>
  <c r="B7" i="1"/>
  <c r="N7" i="1" s="1"/>
  <c r="O7" i="1" s="1"/>
  <c r="H6" i="1"/>
  <c r="I6" i="1" s="1"/>
  <c r="B6" i="1"/>
  <c r="AA6" i="1" s="1"/>
  <c r="D5" i="1"/>
  <c r="B5" i="1"/>
  <c r="J5" i="1" s="1"/>
  <c r="K5" i="1" s="1"/>
  <c r="R4" i="1"/>
  <c r="S4" i="1" s="1"/>
  <c r="B4" i="1"/>
  <c r="AA4" i="1" s="1"/>
  <c r="F28" i="1" l="1"/>
  <c r="I23" i="1"/>
  <c r="H28" i="1"/>
  <c r="M31" i="1"/>
  <c r="T35" i="1"/>
  <c r="M23" i="1"/>
  <c r="U31" i="1"/>
  <c r="Q23" i="1"/>
  <c r="L27" i="1"/>
  <c r="Q32" i="1"/>
  <c r="U33" i="1"/>
  <c r="O37" i="1"/>
  <c r="M38" i="1"/>
  <c r="S38" i="1"/>
  <c r="O35" i="1"/>
  <c r="Q31" i="1"/>
  <c r="M28" i="1"/>
  <c r="J38" i="1"/>
  <c r="U25" i="1"/>
  <c r="M27" i="1"/>
  <c r="P37" i="1"/>
  <c r="N38" i="1"/>
  <c r="E38" i="1"/>
  <c r="F38" i="1"/>
  <c r="L23" i="1"/>
  <c r="I28" i="1"/>
  <c r="I38" i="1"/>
  <c r="I27" i="1"/>
  <c r="Q27" i="1"/>
  <c r="S37" i="1"/>
  <c r="Q38" i="1"/>
  <c r="W29" i="1"/>
  <c r="P34" i="1"/>
  <c r="J17" i="1"/>
  <c r="K17" i="1" s="1"/>
  <c r="W25" i="1"/>
  <c r="Q34" i="1"/>
  <c r="P26" i="1"/>
  <c r="E29" i="1"/>
  <c r="E30" i="1"/>
  <c r="E34" i="1"/>
  <c r="E25" i="1"/>
  <c r="Q26" i="1"/>
  <c r="F30" i="1"/>
  <c r="W31" i="1"/>
  <c r="F34" i="1"/>
  <c r="T37" i="1"/>
  <c r="P7" i="1"/>
  <c r="Q7" i="1" s="1"/>
  <c r="E9" i="1"/>
  <c r="P10" i="1"/>
  <c r="Q10" i="1" s="1"/>
  <c r="P16" i="1"/>
  <c r="Q16" i="1" s="1"/>
  <c r="U23" i="1"/>
  <c r="M24" i="1"/>
  <c r="I25" i="1"/>
  <c r="E26" i="1"/>
  <c r="W26" i="1"/>
  <c r="U27" i="1"/>
  <c r="N28" i="1"/>
  <c r="L29" i="1"/>
  <c r="H30" i="1"/>
  <c r="P32" i="1"/>
  <c r="M33" i="1"/>
  <c r="H34" i="1"/>
  <c r="F35" i="1"/>
  <c r="G37" i="1"/>
  <c r="P38" i="1"/>
  <c r="R17" i="1"/>
  <c r="S17" i="1" s="1"/>
  <c r="W34" i="1"/>
  <c r="AA17" i="1"/>
  <c r="I29" i="1"/>
  <c r="F9" i="1"/>
  <c r="G9" i="1" s="1"/>
  <c r="W23" i="1"/>
  <c r="N24" i="1"/>
  <c r="L25" i="1"/>
  <c r="F26" i="1"/>
  <c r="W27" i="1"/>
  <c r="P28" i="1"/>
  <c r="M29" i="1"/>
  <c r="I30" i="1"/>
  <c r="E31" i="1"/>
  <c r="I34" i="1"/>
  <c r="G35" i="1"/>
  <c r="H37" i="1"/>
  <c r="H16" i="1"/>
  <c r="I16" i="1" s="1"/>
  <c r="Q30" i="1"/>
  <c r="W30" i="1"/>
  <c r="R5" i="1"/>
  <c r="S5" i="1" s="1"/>
  <c r="H9" i="1"/>
  <c r="I9" i="1" s="1"/>
  <c r="P24" i="1"/>
  <c r="Q29" i="1"/>
  <c r="K35" i="1"/>
  <c r="H7" i="1"/>
  <c r="I7" i="1" s="1"/>
  <c r="J16" i="1"/>
  <c r="K16" i="1" s="1"/>
  <c r="R16" i="1"/>
  <c r="S16" i="1" s="1"/>
  <c r="M25" i="1"/>
  <c r="H26" i="1"/>
  <c r="Q28" i="1"/>
  <c r="M30" i="1"/>
  <c r="I31" i="1"/>
  <c r="M34" i="1"/>
  <c r="J37" i="1"/>
  <c r="P6" i="1"/>
  <c r="Q6" i="1" s="1"/>
  <c r="F8" i="1"/>
  <c r="G8" i="1" s="1"/>
  <c r="L9" i="1"/>
  <c r="M9" i="1" s="1"/>
  <c r="F10" i="1"/>
  <c r="G10" i="1" s="1"/>
  <c r="P15" i="1"/>
  <c r="Q15" i="1" s="1"/>
  <c r="AA16" i="1"/>
  <c r="E23" i="1"/>
  <c r="Q24" i="1"/>
  <c r="Q25" i="1"/>
  <c r="I26" i="1"/>
  <c r="E27" i="1"/>
  <c r="E28" i="1"/>
  <c r="W28" i="1"/>
  <c r="U29" i="1"/>
  <c r="N30" i="1"/>
  <c r="L31" i="1"/>
  <c r="W33" i="1"/>
  <c r="N34" i="1"/>
  <c r="N35" i="1"/>
  <c r="K37" i="1"/>
  <c r="H38" i="1"/>
  <c r="W38" i="1"/>
  <c r="I36" i="1"/>
  <c r="Q36" i="1"/>
  <c r="J23" i="1"/>
  <c r="S23" i="1"/>
  <c r="J25" i="1"/>
  <c r="S25" i="1"/>
  <c r="J27" i="1"/>
  <c r="S27" i="1"/>
  <c r="J29" i="1"/>
  <c r="S29" i="1"/>
  <c r="J31" i="1"/>
  <c r="S31" i="1"/>
  <c r="J33" i="1"/>
  <c r="S33" i="1"/>
  <c r="L35" i="1"/>
  <c r="U35" i="1"/>
  <c r="J36" i="1"/>
  <c r="S36" i="1"/>
  <c r="K23" i="1"/>
  <c r="T23" i="1"/>
  <c r="G24" i="1"/>
  <c r="O24" i="1"/>
  <c r="K25" i="1"/>
  <c r="T25" i="1"/>
  <c r="G26" i="1"/>
  <c r="O26" i="1"/>
  <c r="K27" i="1"/>
  <c r="T27" i="1"/>
  <c r="G28" i="1"/>
  <c r="O28" i="1"/>
  <c r="K29" i="1"/>
  <c r="T29" i="1"/>
  <c r="G30" i="1"/>
  <c r="O30" i="1"/>
  <c r="K31" i="1"/>
  <c r="T31" i="1"/>
  <c r="G32" i="1"/>
  <c r="O32" i="1"/>
  <c r="K33" i="1"/>
  <c r="T33" i="1"/>
  <c r="G34" i="1"/>
  <c r="O34" i="1"/>
  <c r="E35" i="1"/>
  <c r="M35" i="1"/>
  <c r="W35" i="1"/>
  <c r="K36" i="1"/>
  <c r="T36" i="1"/>
  <c r="I37" i="1"/>
  <c r="Q37" i="1"/>
  <c r="G38" i="1"/>
  <c r="O38" i="1"/>
  <c r="L36" i="1"/>
  <c r="U36" i="1"/>
  <c r="M36" i="1"/>
  <c r="W36" i="1"/>
  <c r="F23" i="1"/>
  <c r="N23" i="1"/>
  <c r="J24" i="1"/>
  <c r="F25" i="1"/>
  <c r="S26" i="1"/>
  <c r="S28" i="1"/>
  <c r="N29" i="1"/>
  <c r="J30" i="1"/>
  <c r="S30" i="1"/>
  <c r="F31" i="1"/>
  <c r="N31" i="1"/>
  <c r="J32" i="1"/>
  <c r="S32" i="1"/>
  <c r="F33" i="1"/>
  <c r="N33" i="1"/>
  <c r="J34" i="1"/>
  <c r="S34" i="1"/>
  <c r="H35" i="1"/>
  <c r="P35" i="1"/>
  <c r="F36" i="1"/>
  <c r="N36" i="1"/>
  <c r="L37" i="1"/>
  <c r="U37" i="1"/>
  <c r="S24" i="1"/>
  <c r="N25" i="1"/>
  <c r="J26" i="1"/>
  <c r="F27" i="1"/>
  <c r="N27" i="1"/>
  <c r="J28" i="1"/>
  <c r="F29" i="1"/>
  <c r="G23" i="1"/>
  <c r="O23" i="1"/>
  <c r="K24" i="1"/>
  <c r="T24" i="1"/>
  <c r="G25" i="1"/>
  <c r="O25" i="1"/>
  <c r="K26" i="1"/>
  <c r="T26" i="1"/>
  <c r="G27" i="1"/>
  <c r="O27" i="1"/>
  <c r="K28" i="1"/>
  <c r="T28" i="1"/>
  <c r="G29" i="1"/>
  <c r="O29" i="1"/>
  <c r="K30" i="1"/>
  <c r="T30" i="1"/>
  <c r="G31" i="1"/>
  <c r="O31" i="1"/>
  <c r="K32" i="1"/>
  <c r="T32" i="1"/>
  <c r="G33" i="1"/>
  <c r="O33" i="1"/>
  <c r="K34" i="1"/>
  <c r="T34" i="1"/>
  <c r="I35" i="1"/>
  <c r="Q35" i="1"/>
  <c r="G36" i="1"/>
  <c r="O36" i="1"/>
  <c r="E37" i="1"/>
  <c r="M37" i="1"/>
  <c r="W37" i="1"/>
  <c r="K38" i="1"/>
  <c r="T38" i="1"/>
  <c r="E36" i="1"/>
  <c r="H23" i="1"/>
  <c r="L24" i="1"/>
  <c r="H25" i="1"/>
  <c r="L26" i="1"/>
  <c r="H27" i="1"/>
  <c r="L28" i="1"/>
  <c r="H29" i="1"/>
  <c r="L30" i="1"/>
  <c r="H31" i="1"/>
  <c r="L32" i="1"/>
  <c r="H33" i="1"/>
  <c r="L34" i="1"/>
  <c r="J35" i="1"/>
  <c r="H36" i="1"/>
  <c r="F37" i="1"/>
  <c r="L38" i="1"/>
  <c r="V7" i="1"/>
  <c r="U7" i="1"/>
  <c r="T7" i="1"/>
  <c r="Y7" i="1"/>
  <c r="X7" i="1"/>
  <c r="W7" i="1"/>
  <c r="U8" i="1"/>
  <c r="Y8" i="1"/>
  <c r="T8" i="1"/>
  <c r="X8" i="1"/>
  <c r="W8" i="1"/>
  <c r="V8" i="1"/>
  <c r="W16" i="1"/>
  <c r="V16" i="1"/>
  <c r="T16" i="1"/>
  <c r="U16" i="1"/>
  <c r="X16" i="1"/>
  <c r="X10" i="1"/>
  <c r="W10" i="1"/>
  <c r="V10" i="1"/>
  <c r="Y10" i="1"/>
  <c r="T10" i="1"/>
  <c r="P13" i="1"/>
  <c r="Q13" i="1" s="1"/>
  <c r="H13" i="1"/>
  <c r="I13" i="1" s="1"/>
  <c r="L13" i="1"/>
  <c r="M13" i="1" s="1"/>
  <c r="E13" i="1"/>
  <c r="N13" i="1"/>
  <c r="O13" i="1" s="1"/>
  <c r="F13" i="1"/>
  <c r="G13" i="1" s="1"/>
  <c r="AA5" i="1"/>
  <c r="V11" i="1"/>
  <c r="Y11" i="1"/>
  <c r="X11" i="1"/>
  <c r="W11" i="1"/>
  <c r="U11" i="1"/>
  <c r="P4" i="1"/>
  <c r="Q4" i="1" s="1"/>
  <c r="H4" i="1"/>
  <c r="I4" i="1" s="1"/>
  <c r="N4" i="1"/>
  <c r="O4" i="1" s="1"/>
  <c r="F4" i="1"/>
  <c r="G4" i="1" s="1"/>
  <c r="E4" i="1"/>
  <c r="L4" i="1"/>
  <c r="M4" i="1" s="1"/>
  <c r="T9" i="1"/>
  <c r="Y9" i="1"/>
  <c r="X9" i="1"/>
  <c r="W9" i="1"/>
  <c r="U9" i="1"/>
  <c r="P5" i="1"/>
  <c r="Q5" i="1" s="1"/>
  <c r="H5" i="1"/>
  <c r="I5" i="1" s="1"/>
  <c r="E5" i="1"/>
  <c r="L5" i="1"/>
  <c r="M5" i="1" s="1"/>
  <c r="N5" i="1"/>
  <c r="O5" i="1" s="1"/>
  <c r="F5" i="1"/>
  <c r="G5" i="1" s="1"/>
  <c r="V15" i="1"/>
  <c r="Y15" i="1"/>
  <c r="U15" i="1"/>
  <c r="T15" i="1"/>
  <c r="W15" i="1"/>
  <c r="Y12" i="1"/>
  <c r="X12" i="1"/>
  <c r="W12" i="1"/>
  <c r="V12" i="1"/>
  <c r="T12" i="1"/>
  <c r="U12" i="1"/>
  <c r="AA13" i="1"/>
  <c r="J4" i="1"/>
  <c r="K4" i="1" s="1"/>
  <c r="X15" i="1"/>
  <c r="Y16" i="1"/>
  <c r="AA19" i="1"/>
  <c r="R19" i="1"/>
  <c r="S19" i="1" s="1"/>
  <c r="J19" i="1"/>
  <c r="K19" i="1" s="1"/>
  <c r="L19" i="1"/>
  <c r="M19" i="1" s="1"/>
  <c r="P19" i="1"/>
  <c r="Q19" i="1" s="1"/>
  <c r="H19" i="1"/>
  <c r="I19" i="1" s="1"/>
  <c r="N19" i="1"/>
  <c r="O19" i="1" s="1"/>
  <c r="F19" i="1"/>
  <c r="G19" i="1" s="1"/>
  <c r="E19" i="1"/>
  <c r="J12" i="1"/>
  <c r="K12" i="1" s="1"/>
  <c r="R12" i="1"/>
  <c r="S12" i="1" s="1"/>
  <c r="AA12" i="1"/>
  <c r="H14" i="1"/>
  <c r="I14" i="1" s="1"/>
  <c r="P14" i="1"/>
  <c r="Q14" i="1" s="1"/>
  <c r="J18" i="1"/>
  <c r="K18" i="1" s="1"/>
  <c r="R18" i="1"/>
  <c r="S18" i="1" s="1"/>
  <c r="AA18" i="1"/>
  <c r="J15" i="1"/>
  <c r="K15" i="1" s="1"/>
  <c r="L17" i="1"/>
  <c r="M17" i="1" s="1"/>
  <c r="E18" i="1"/>
  <c r="J6" i="1"/>
  <c r="K6" i="1" s="1"/>
  <c r="AA14" i="1"/>
  <c r="R7" i="1"/>
  <c r="S7" i="1" s="1"/>
  <c r="R15" i="1"/>
  <c r="S15" i="1" s="1"/>
  <c r="L6" i="1"/>
  <c r="M6" i="1" s="1"/>
  <c r="J8" i="1"/>
  <c r="K8" i="1" s="1"/>
  <c r="L16" i="1"/>
  <c r="M16" i="1" s="1"/>
  <c r="E17" i="1"/>
  <c r="N18" i="1"/>
  <c r="O18" i="1" s="1"/>
  <c r="E6" i="1"/>
  <c r="L7" i="1"/>
  <c r="M7" i="1" s="1"/>
  <c r="J9" i="1"/>
  <c r="K9" i="1" s="1"/>
  <c r="R9" i="1"/>
  <c r="S9" i="1" s="1"/>
  <c r="H11" i="1"/>
  <c r="I11" i="1" s="1"/>
  <c r="P11" i="1"/>
  <c r="Q11" i="1" s="1"/>
  <c r="E14" i="1"/>
  <c r="L15" i="1"/>
  <c r="M15" i="1" s="1"/>
  <c r="E16" i="1"/>
  <c r="F17" i="1"/>
  <c r="G17" i="1" s="1"/>
  <c r="N17" i="1"/>
  <c r="O17" i="1" s="1"/>
  <c r="R6" i="1"/>
  <c r="S6" i="1" s="1"/>
  <c r="J14" i="1"/>
  <c r="K14" i="1" s="1"/>
  <c r="L18" i="1"/>
  <c r="M18" i="1" s="1"/>
  <c r="AA7" i="1"/>
  <c r="E12" i="1"/>
  <c r="AA15" i="1"/>
  <c r="AA8" i="1"/>
  <c r="F12" i="1"/>
  <c r="G12" i="1" s="1"/>
  <c r="L14" i="1"/>
  <c r="M14" i="1" s="1"/>
  <c r="F18" i="1"/>
  <c r="G18" i="1" s="1"/>
  <c r="F6" i="1"/>
  <c r="G6" i="1" s="1"/>
  <c r="N6" i="1"/>
  <c r="O6" i="1" s="1"/>
  <c r="E7" i="1"/>
  <c r="L8" i="1"/>
  <c r="M8" i="1" s="1"/>
  <c r="J10" i="1"/>
  <c r="K10" i="1" s="1"/>
  <c r="R10" i="1"/>
  <c r="S10" i="1" s="1"/>
  <c r="H12" i="1"/>
  <c r="I12" i="1" s="1"/>
  <c r="P12" i="1"/>
  <c r="Q12" i="1" s="1"/>
  <c r="F14" i="1"/>
  <c r="G14" i="1" s="1"/>
  <c r="N14" i="1"/>
  <c r="O14" i="1" s="1"/>
  <c r="E15" i="1"/>
  <c r="F16" i="1"/>
  <c r="G16" i="1" s="1"/>
  <c r="H18" i="1"/>
  <c r="I18" i="1" s="1"/>
  <c r="J7" i="1"/>
  <c r="K7" i="1" s="1"/>
  <c r="R8" i="1"/>
  <c r="S8" i="1" s="1"/>
  <c r="F7" i="1"/>
  <c r="G7" i="1" s="1"/>
  <c r="J11" i="1"/>
  <c r="K11" i="1" s="1"/>
  <c r="R11" i="1"/>
  <c r="S11" i="1" s="1"/>
  <c r="F15" i="1"/>
  <c r="G15" i="1" s="1"/>
  <c r="H17" i="1"/>
  <c r="I17" i="1" s="1"/>
  <c r="Y18" i="1" l="1"/>
  <c r="X18" i="1"/>
  <c r="V18" i="1"/>
  <c r="W18" i="1"/>
  <c r="T18" i="1"/>
  <c r="U18" i="1"/>
  <c r="W14" i="1"/>
  <c r="V14" i="1"/>
  <c r="U14" i="1"/>
  <c r="T14" i="1"/>
  <c r="X14" i="1"/>
  <c r="Y14" i="1"/>
  <c r="X13" i="1"/>
  <c r="W13" i="1"/>
  <c r="U13" i="1"/>
  <c r="V13" i="1"/>
  <c r="T13" i="1"/>
  <c r="Y13" i="1"/>
  <c r="W6" i="1"/>
  <c r="V6" i="1"/>
  <c r="T6" i="1"/>
  <c r="U6" i="1"/>
  <c r="Y6" i="1"/>
  <c r="X6" i="1"/>
  <c r="Y4" i="1"/>
  <c r="T4" i="1"/>
  <c r="X4" i="1"/>
  <c r="U4" i="1"/>
  <c r="W4" i="1"/>
  <c r="V4" i="1"/>
  <c r="X17" i="1"/>
  <c r="U17" i="1"/>
  <c r="W17" i="1"/>
  <c r="V17" i="1"/>
  <c r="T17" i="1"/>
  <c r="Y17" i="1"/>
  <c r="X5" i="1"/>
  <c r="W5" i="1"/>
  <c r="T5" i="1"/>
  <c r="V5" i="1"/>
  <c r="U5" i="1"/>
  <c r="Y5" i="1"/>
  <c r="Y19" i="1"/>
  <c r="U19" i="1"/>
  <c r="X19" i="1"/>
  <c r="W19" i="1"/>
  <c r="V19" i="1"/>
  <c r="T19" i="1"/>
</calcChain>
</file>

<file path=xl/comments1.xml><?xml version="1.0" encoding="utf-8"?>
<comments xmlns="http://schemas.openxmlformats.org/spreadsheetml/2006/main">
  <authors>
    <author>José MASDEU</author>
  </authors>
  <commentList>
    <comment ref="C3" authorId="0" shapeId="0">
      <text>
        <r>
          <rPr>
            <b/>
            <sz val="9"/>
            <color indexed="81"/>
            <rFont val="Tahoma"/>
            <family val="2"/>
          </rPr>
          <t>Saisir la Fréquence Cardiaque Maximun</t>
        </r>
      </text>
    </comment>
    <comment ref="Y3" authorId="0" shapeId="0">
      <text>
        <r>
          <rPr>
            <b/>
            <sz val="9"/>
            <color indexed="81"/>
            <rFont val="Tahoma"/>
            <family val="2"/>
          </rPr>
          <t>Saisir la distance à parcourir en mètres si elle n'est pas dèja calculée dans une colonne.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C3" authorId="0" shapeId="0">
      <text>
        <r>
          <rPr>
            <b/>
            <sz val="9"/>
            <color indexed="81"/>
            <rFont val="Tahoma"/>
            <family val="2"/>
          </rPr>
          <t>Saisir la Fréquence Cardiaque au Repos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<sst xmlns="http://schemas.openxmlformats.org/spreadsheetml/2006/main" count="52" uniqueCount="40">
  <si>
    <t>VMA (km/h)</t>
  </si>
  <si>
    <t>FC pulsation</t>
  </si>
  <si>
    <t>Temps</t>
  </si>
  <si>
    <t>Distance Perso (m)</t>
  </si>
  <si>
    <t>VMA %</t>
  </si>
  <si>
    <t>FCM %</t>
  </si>
  <si>
    <t>100m (s)</t>
  </si>
  <si>
    <t>200 (s)</t>
  </si>
  <si>
    <t>200 (min)</t>
  </si>
  <si>
    <t>300 (s)</t>
  </si>
  <si>
    <t>300 (min)</t>
  </si>
  <si>
    <t>400 (s)</t>
  </si>
  <si>
    <t>400 (min)</t>
  </si>
  <si>
    <t>500m (s)</t>
  </si>
  <si>
    <t>500m (min)</t>
  </si>
  <si>
    <t>1000m (s)</t>
  </si>
  <si>
    <t>1000 (min)</t>
  </si>
  <si>
    <t>2000m (s)</t>
  </si>
  <si>
    <t>2000m (min)</t>
  </si>
  <si>
    <t>3000m (s)</t>
  </si>
  <si>
    <t>3000m (min)</t>
  </si>
  <si>
    <t>5000m (min)</t>
  </si>
  <si>
    <t>10000m (min)</t>
  </si>
  <si>
    <t>15000m (min)</t>
  </si>
  <si>
    <t>21,1 km (min)</t>
  </si>
  <si>
    <t>42,2 km</t>
  </si>
  <si>
    <t>KM/h</t>
  </si>
  <si>
    <t>Distance</t>
  </si>
  <si>
    <t>Temps 
perso 
(sec)</t>
  </si>
  <si>
    <t>Temps perso (Min)</t>
  </si>
  <si>
    <t>15 (sec)</t>
  </si>
  <si>
    <t>30 (sec)</t>
  </si>
  <si>
    <t>45 (sec)</t>
  </si>
  <si>
    <t>1 (min)</t>
  </si>
  <si>
    <t>2 (min)</t>
  </si>
  <si>
    <t>3 (min)</t>
  </si>
  <si>
    <t>4 (min)</t>
  </si>
  <si>
    <t>5 (min)</t>
  </si>
  <si>
    <t>VMA 
(km/h)</t>
  </si>
  <si>
    <t>FC Repos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</si>
</sst>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h:mm:ss;@"/>
    <numFmt numFmtId="166" formatCode="0.0%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0">
    <xf numFmtId="0" fontId="0" fillId="0" borderId="0" xfId="0"/>
    <xf numFmtId="0" fontId="0" fillId="0" borderId="3" xfId="0" applyNumberForma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3" fontId="3" fillId="3" borderId="3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9" fontId="0" fillId="4" borderId="3" xfId="0" applyNumberFormat="1" applyFill="1" applyBorder="1"/>
    <xf numFmtId="0" fontId="3" fillId="4" borderId="3" xfId="0" applyFont="1" applyFill="1" applyBorder="1"/>
    <xf numFmtId="1" fontId="3" fillId="4" borderId="3" xfId="0" applyNumberFormat="1" applyFont="1" applyFill="1" applyBorder="1"/>
    <xf numFmtId="9" fontId="3" fillId="4" borderId="3" xfId="1" applyFont="1" applyFill="1" applyBorder="1"/>
    <xf numFmtId="1" fontId="0" fillId="4" borderId="3" xfId="0" applyNumberFormat="1" applyFill="1" applyBorder="1"/>
    <xf numFmtId="164" fontId="0" fillId="4" borderId="3" xfId="0" applyNumberFormat="1" applyFill="1" applyBorder="1"/>
    <xf numFmtId="165" fontId="0" fillId="4" borderId="3" xfId="0" applyNumberFormat="1" applyFill="1" applyBorder="1"/>
    <xf numFmtId="2" fontId="3" fillId="4" borderId="3" xfId="0" applyNumberFormat="1" applyFont="1" applyFill="1" applyBorder="1"/>
    <xf numFmtId="9" fontId="0" fillId="5" borderId="3" xfId="0" applyNumberFormat="1" applyFill="1" applyBorder="1"/>
    <xf numFmtId="2" fontId="3" fillId="5" borderId="3" xfId="0" applyNumberFormat="1" applyFont="1" applyFill="1" applyBorder="1"/>
    <xf numFmtId="1" fontId="3" fillId="5" borderId="3" xfId="0" applyNumberFormat="1" applyFont="1" applyFill="1" applyBorder="1"/>
    <xf numFmtId="9" fontId="3" fillId="5" borderId="3" xfId="1" applyFont="1" applyFill="1" applyBorder="1"/>
    <xf numFmtId="1" fontId="0" fillId="5" borderId="3" xfId="0" applyNumberFormat="1" applyFill="1" applyBorder="1"/>
    <xf numFmtId="164" fontId="0" fillId="5" borderId="3" xfId="0" applyNumberFormat="1" applyFill="1" applyBorder="1"/>
    <xf numFmtId="165" fontId="0" fillId="5" borderId="3" xfId="0" applyNumberFormat="1" applyFill="1" applyBorder="1"/>
    <xf numFmtId="0" fontId="3" fillId="5" borderId="3" xfId="0" applyFont="1" applyFill="1" applyBorder="1"/>
    <xf numFmtId="9" fontId="0" fillId="6" borderId="3" xfId="0" applyNumberFormat="1" applyFill="1" applyBorder="1"/>
    <xf numFmtId="2" fontId="3" fillId="6" borderId="3" xfId="0" applyNumberFormat="1" applyFont="1" applyFill="1" applyBorder="1"/>
    <xf numFmtId="1" fontId="3" fillId="6" borderId="3" xfId="0" applyNumberFormat="1" applyFont="1" applyFill="1" applyBorder="1"/>
    <xf numFmtId="9" fontId="3" fillId="6" borderId="3" xfId="1" applyFont="1" applyFill="1" applyBorder="1"/>
    <xf numFmtId="1" fontId="0" fillId="6" borderId="3" xfId="0" applyNumberFormat="1" applyFill="1" applyBorder="1"/>
    <xf numFmtId="165" fontId="0" fillId="6" borderId="3" xfId="0" applyNumberFormat="1" applyFill="1" applyBorder="1"/>
    <xf numFmtId="164" fontId="0" fillId="6" borderId="3" xfId="0" applyNumberFormat="1" applyFill="1" applyBorder="1"/>
    <xf numFmtId="0" fontId="3" fillId="6" borderId="3" xfId="0" applyFont="1" applyFill="1" applyBorder="1"/>
    <xf numFmtId="166" fontId="0" fillId="6" borderId="3" xfId="0" applyNumberFormat="1" applyFill="1" applyBorder="1"/>
    <xf numFmtId="9" fontId="0" fillId="7" borderId="3" xfId="0" applyNumberFormat="1" applyFill="1" applyBorder="1"/>
    <xf numFmtId="0" fontId="3" fillId="7" borderId="3" xfId="0" applyFont="1" applyFill="1" applyBorder="1"/>
    <xf numFmtId="1" fontId="3" fillId="7" borderId="3" xfId="0" applyNumberFormat="1" applyFont="1" applyFill="1" applyBorder="1"/>
    <xf numFmtId="9" fontId="3" fillId="7" borderId="3" xfId="1" applyFont="1" applyFill="1" applyBorder="1"/>
    <xf numFmtId="1" fontId="0" fillId="7" borderId="3" xfId="0" applyNumberFormat="1" applyFill="1" applyBorder="1"/>
    <xf numFmtId="165" fontId="0" fillId="7" borderId="3" xfId="0" applyNumberFormat="1" applyFill="1" applyBorder="1"/>
    <xf numFmtId="164" fontId="0" fillId="7" borderId="3" xfId="0" applyNumberFormat="1" applyFill="1" applyBorder="1"/>
    <xf numFmtId="2" fontId="3" fillId="7" borderId="3" xfId="0" applyNumberFormat="1" applyFont="1" applyFill="1" applyBorder="1"/>
    <xf numFmtId="9" fontId="0" fillId="8" borderId="3" xfId="0" applyNumberFormat="1" applyFill="1" applyBorder="1"/>
    <xf numFmtId="0" fontId="3" fillId="8" borderId="3" xfId="0" applyFont="1" applyFill="1" applyBorder="1"/>
    <xf numFmtId="1" fontId="3" fillId="8" borderId="3" xfId="0" applyNumberFormat="1" applyFont="1" applyFill="1" applyBorder="1"/>
    <xf numFmtId="9" fontId="3" fillId="8" borderId="3" xfId="1" applyFont="1" applyFill="1" applyBorder="1"/>
    <xf numFmtId="1" fontId="0" fillId="8" borderId="3" xfId="0" applyNumberFormat="1" applyFill="1" applyBorder="1"/>
    <xf numFmtId="165" fontId="0" fillId="8" borderId="3" xfId="0" applyNumberFormat="1" applyFill="1" applyBorder="1"/>
    <xf numFmtId="164" fontId="0" fillId="8" borderId="3" xfId="0" applyNumberFormat="1" applyFill="1" applyBorder="1"/>
    <xf numFmtId="2" fontId="3" fillId="8" borderId="3" xfId="0" applyNumberFormat="1" applyFont="1" applyFill="1" applyBorder="1"/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3" borderId="3" xfId="0" applyNumberFormat="1" applyFill="1" applyBorder="1" applyAlignment="1">
      <alignment horizontal="center" vertical="center"/>
    </xf>
    <xf numFmtId="3" fontId="0" fillId="4" borderId="3" xfId="0" applyNumberFormat="1" applyFill="1" applyBorder="1"/>
    <xf numFmtId="3" fontId="0" fillId="5" borderId="3" xfId="0" applyNumberFormat="1" applyFill="1" applyBorder="1"/>
    <xf numFmtId="9" fontId="0" fillId="9" borderId="3" xfId="0" applyNumberFormat="1" applyFill="1" applyBorder="1"/>
    <xf numFmtId="2" fontId="3" fillId="9" borderId="3" xfId="0" applyNumberFormat="1" applyFont="1" applyFill="1" applyBorder="1"/>
    <xf numFmtId="1" fontId="3" fillId="9" borderId="3" xfId="0" applyNumberFormat="1" applyFont="1" applyFill="1" applyBorder="1"/>
    <xf numFmtId="3" fontId="0" fillId="9" borderId="3" xfId="0" applyNumberFormat="1" applyFill="1" applyBorder="1"/>
    <xf numFmtId="0" fontId="3" fillId="9" borderId="3" xfId="0" applyFont="1" applyFill="1" applyBorder="1"/>
    <xf numFmtId="166" fontId="0" fillId="9" borderId="3" xfId="0" applyNumberFormat="1" applyFill="1" applyBorder="1"/>
    <xf numFmtId="9" fontId="0" fillId="10" borderId="3" xfId="0" applyNumberFormat="1" applyFill="1" applyBorder="1"/>
    <xf numFmtId="0" fontId="3" fillId="10" borderId="3" xfId="0" applyFont="1" applyFill="1" applyBorder="1"/>
    <xf numFmtId="1" fontId="3" fillId="10" borderId="3" xfId="0" applyNumberFormat="1" applyFont="1" applyFill="1" applyBorder="1"/>
    <xf numFmtId="9" fontId="3" fillId="11" borderId="3" xfId="1" applyFont="1" applyFill="1" applyBorder="1"/>
    <xf numFmtId="3" fontId="0" fillId="10" borderId="3" xfId="0" applyNumberFormat="1" applyFill="1" applyBorder="1"/>
    <xf numFmtId="2" fontId="3" fillId="10" borderId="3" xfId="0" applyNumberFormat="1" applyFont="1" applyFill="1" applyBorder="1"/>
    <xf numFmtId="3" fontId="0" fillId="8" borderId="3" xfId="0" applyNumberFormat="1" applyFill="1" applyBorder="1"/>
    <xf numFmtId="0" fontId="2" fillId="0" borderId="3" xfId="0" applyFont="1" applyBorder="1" applyAlignment="1">
      <alignment vertical="center" wrapText="1"/>
    </xf>
    <xf numFmtId="0" fontId="2" fillId="12" borderId="3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AC38"/>
  <sheetViews>
    <sheetView tabSelected="1" workbookViewId="0">
      <selection activeCell="AC26" sqref="AC26"/>
    </sheetView>
  </sheetViews>
  <sheetFormatPr baseColWidth="10" defaultColWidth="4.77734375" defaultRowHeight="14.4" x14ac:dyDescent="0.3"/>
  <cols>
    <col min="1" max="1" width="5.88671875" bestFit="1" customWidth="1"/>
    <col min="2" max="2" width="6" bestFit="1" customWidth="1"/>
    <col min="3" max="3" width="4" bestFit="1" customWidth="1"/>
    <col min="4" max="4" width="5.77734375" bestFit="1" customWidth="1"/>
    <col min="5" max="5" width="4.88671875" bestFit="1" customWidth="1"/>
    <col min="6" max="6" width="4.44140625" hidden="1" customWidth="1"/>
    <col min="7" max="7" width="7.109375" bestFit="1" customWidth="1"/>
    <col min="8" max="8" width="4" hidden="1" customWidth="1"/>
    <col min="9" max="9" width="7.109375" bestFit="1" customWidth="1"/>
    <col min="10" max="10" width="4" hidden="1" customWidth="1"/>
    <col min="11" max="11" width="7.109375" bestFit="1" customWidth="1"/>
    <col min="12" max="12" width="5.44140625" hidden="1" customWidth="1"/>
    <col min="13" max="13" width="7.109375" bestFit="1" customWidth="1"/>
    <col min="14" max="14" width="5.44140625" hidden="1" customWidth="1"/>
    <col min="15" max="15" width="7.109375" bestFit="1" customWidth="1"/>
    <col min="16" max="16" width="5.44140625" hidden="1" customWidth="1"/>
    <col min="17" max="17" width="7.109375" bestFit="1" customWidth="1"/>
    <col min="18" max="18" width="6.44140625" hidden="1" customWidth="1"/>
    <col min="19" max="22" width="7.109375" bestFit="1" customWidth="1"/>
    <col min="23" max="23" width="7.33203125" bestFit="1" customWidth="1"/>
    <col min="24" max="24" width="7.109375" bestFit="1" customWidth="1"/>
    <col min="25" max="25" width="8.6640625" customWidth="1"/>
    <col min="26" max="26" width="5.88671875" bestFit="1" customWidth="1"/>
    <col min="27" max="27" width="5.5546875" bestFit="1" customWidth="1"/>
    <col min="28" max="28" width="1.21875" customWidth="1"/>
    <col min="29" max="29" width="8.44140625" customWidth="1"/>
  </cols>
  <sheetData>
    <row r="2" spans="1:29" ht="43.2" customHeight="1" x14ac:dyDescent="0.3">
      <c r="A2" s="69" t="s">
        <v>38</v>
      </c>
      <c r="B2" s="70"/>
      <c r="C2" s="69" t="s">
        <v>1</v>
      </c>
      <c r="D2" s="70"/>
      <c r="E2" s="71" t="s">
        <v>2</v>
      </c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49" t="s">
        <v>3</v>
      </c>
      <c r="Z2" s="72"/>
      <c r="AA2" s="73"/>
      <c r="AC2" s="67" t="s">
        <v>39</v>
      </c>
    </row>
    <row r="3" spans="1:29" ht="28.8" x14ac:dyDescent="0.3">
      <c r="A3" s="1" t="s">
        <v>4</v>
      </c>
      <c r="B3" s="2">
        <v>15</v>
      </c>
      <c r="C3" s="2">
        <v>181</v>
      </c>
      <c r="D3" s="1" t="s">
        <v>5</v>
      </c>
      <c r="E3" s="3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  <c r="X3" s="3" t="s">
        <v>25</v>
      </c>
      <c r="Y3" s="5">
        <v>800</v>
      </c>
      <c r="Z3" s="6" t="s">
        <v>4</v>
      </c>
      <c r="AA3" s="7" t="s">
        <v>26</v>
      </c>
      <c r="AC3" s="68">
        <v>58</v>
      </c>
    </row>
    <row r="4" spans="1:29" x14ac:dyDescent="0.3">
      <c r="A4" s="8">
        <v>0.5</v>
      </c>
      <c r="B4" s="9">
        <f>B$3*A4</f>
        <v>7.5</v>
      </c>
      <c r="C4" s="10">
        <f t="shared" ref="C4:C15" si="0">((A4*($C$3-$AC$3))+$AC$3)</f>
        <v>119.5</v>
      </c>
      <c r="D4" s="11">
        <f>C4/$C$3</f>
        <v>0.66022099447513816</v>
      </c>
      <c r="E4" s="12">
        <f>(100/1000)/($B4/3600)</f>
        <v>48</v>
      </c>
      <c r="F4" s="13">
        <f>(200/1000)/($B4/3600)</f>
        <v>96</v>
      </c>
      <c r="G4" s="14">
        <f>TIME(0,0,F4)</f>
        <v>1.1111111111111111E-3</v>
      </c>
      <c r="H4" s="12">
        <f>(300/1000)/($B4/3600)</f>
        <v>144</v>
      </c>
      <c r="I4" s="14">
        <f>TIME(0,0,H4)</f>
        <v>1.6666666666666668E-3</v>
      </c>
      <c r="J4" s="12">
        <f>(400/1000)/($B4/3600)</f>
        <v>192</v>
      </c>
      <c r="K4" s="14">
        <f t="shared" ref="K4:K19" si="1">TIME(0,0,J4)</f>
        <v>2.2222222222222222E-3</v>
      </c>
      <c r="L4" s="13">
        <f>(500/1000)/($B4/3600)</f>
        <v>240</v>
      </c>
      <c r="M4" s="14">
        <f>TIME(0,0,L4)</f>
        <v>2.7777777777777779E-3</v>
      </c>
      <c r="N4" s="13">
        <f>(1000/1000)/($B4/3600)</f>
        <v>480</v>
      </c>
      <c r="O4" s="14">
        <f>TIME(0,0,N4)</f>
        <v>5.5555555555555558E-3</v>
      </c>
      <c r="P4" s="13">
        <f>(2000/1000)/($B4/3600)</f>
        <v>960</v>
      </c>
      <c r="Q4" s="14">
        <f>TIME(0,0,P4)</f>
        <v>1.1111111111111112E-2</v>
      </c>
      <c r="R4" s="13">
        <f>(3000/1000)/($B4/3600)</f>
        <v>1440</v>
      </c>
      <c r="S4" s="14">
        <f>TIME(0,0,R4)</f>
        <v>1.6666666666666666E-2</v>
      </c>
      <c r="T4" s="14">
        <f>O4*5</f>
        <v>2.777777777777778E-2</v>
      </c>
      <c r="U4" s="14">
        <f>O4*10</f>
        <v>5.5555555555555559E-2</v>
      </c>
      <c r="V4" s="14">
        <f>O4*15</f>
        <v>8.3333333333333343E-2</v>
      </c>
      <c r="W4" s="14">
        <f>O4*21.1</f>
        <v>0.11722222222222223</v>
      </c>
      <c r="X4" s="14">
        <f>O4*42.2</f>
        <v>0.23444444444444446</v>
      </c>
      <c r="Y4" s="14">
        <f>($Y$3/1000)*O4</f>
        <v>4.4444444444444444E-3</v>
      </c>
      <c r="Z4" s="8">
        <v>0.5</v>
      </c>
      <c r="AA4" s="9">
        <f>B4</f>
        <v>7.5</v>
      </c>
    </row>
    <row r="5" spans="1:29" x14ac:dyDescent="0.3">
      <c r="A5" s="8">
        <v>0.55000000000000004</v>
      </c>
      <c r="B5" s="15">
        <f t="shared" ref="B5:B19" si="2">B$3*A5</f>
        <v>8.25</v>
      </c>
      <c r="C5" s="10">
        <f t="shared" si="0"/>
        <v>125.65</v>
      </c>
      <c r="D5" s="11">
        <f t="shared" ref="D5:D6" si="3">C5/$C$3</f>
        <v>0.69419889502762433</v>
      </c>
      <c r="E5" s="12">
        <f t="shared" ref="E5:E19" si="4">(100/1000)/(B5/3600)</f>
        <v>43.63636363636364</v>
      </c>
      <c r="F5" s="13">
        <f t="shared" ref="F5:F19" si="5">(200/1000)/($B5/3600)</f>
        <v>87.27272727272728</v>
      </c>
      <c r="G5" s="14">
        <f t="shared" ref="G5:I19" si="6">TIME(0,0,F5)</f>
        <v>1.0069444444444444E-3</v>
      </c>
      <c r="H5" s="12">
        <f t="shared" ref="H5:H19" si="7">(300/1000)/($B5/3600)</f>
        <v>130.90909090909091</v>
      </c>
      <c r="I5" s="14">
        <f t="shared" si="6"/>
        <v>1.5046296296296294E-3</v>
      </c>
      <c r="J5" s="12">
        <f t="shared" ref="J5:J19" si="8">(400/1000)/($B5/3600)</f>
        <v>174.54545454545456</v>
      </c>
      <c r="K5" s="14">
        <f t="shared" si="1"/>
        <v>2.0138888888888888E-3</v>
      </c>
      <c r="L5" s="13">
        <f t="shared" ref="L5:L19" si="9">(500/1000)/($B5/3600)</f>
        <v>218.18181818181819</v>
      </c>
      <c r="M5" s="14">
        <f t="shared" ref="M5:M19" si="10">TIME(0,0,L5)</f>
        <v>2.5231481481481481E-3</v>
      </c>
      <c r="N5" s="13">
        <f t="shared" ref="N5:N19" si="11">(1000/1000)/($B5/3600)</f>
        <v>436.36363636363637</v>
      </c>
      <c r="O5" s="14">
        <f t="shared" ref="O5:O19" si="12">TIME(0,0,N5)</f>
        <v>5.0462962962962961E-3</v>
      </c>
      <c r="P5" s="13">
        <f t="shared" ref="P5:P19" si="13">(2000/1000)/($B5/3600)</f>
        <v>872.72727272727275</v>
      </c>
      <c r="Q5" s="14">
        <f t="shared" ref="Q5:Q19" si="14">TIME(0,0,P5)</f>
        <v>1.0092592592592592E-2</v>
      </c>
      <c r="R5" s="13">
        <f t="shared" ref="R5:R19" si="15">(3000/1000)/($B5/3600)</f>
        <v>1309.090909090909</v>
      </c>
      <c r="S5" s="14">
        <f>TIME(0,0,R5)</f>
        <v>1.5150462962962963E-2</v>
      </c>
      <c r="T5" s="14">
        <f t="shared" ref="T5:T19" si="16">O5*5</f>
        <v>2.523148148148148E-2</v>
      </c>
      <c r="U5" s="14">
        <f t="shared" ref="U5:U19" si="17">O5*10</f>
        <v>5.0462962962962959E-2</v>
      </c>
      <c r="V5" s="14">
        <f t="shared" ref="V5:V19" si="18">O5*15</f>
        <v>7.5694444444444439E-2</v>
      </c>
      <c r="W5" s="14">
        <f t="shared" ref="W5:W19" si="19">O5*21.1</f>
        <v>0.10647685185185185</v>
      </c>
      <c r="X5" s="14">
        <f t="shared" ref="X5:X19" si="20">O5*42.2</f>
        <v>0.2129537037037037</v>
      </c>
      <c r="Y5" s="14">
        <f t="shared" ref="Y5:Y19" si="21">($Y$3/1000)*O5</f>
        <v>4.0370370370370369E-3</v>
      </c>
      <c r="Z5" s="8">
        <v>0.55000000000000004</v>
      </c>
      <c r="AA5" s="15">
        <f t="shared" ref="AA5:AA19" si="22">B5</f>
        <v>8.25</v>
      </c>
    </row>
    <row r="6" spans="1:29" x14ac:dyDescent="0.3">
      <c r="A6" s="8">
        <v>0.6</v>
      </c>
      <c r="B6" s="9">
        <f t="shared" si="2"/>
        <v>9</v>
      </c>
      <c r="C6" s="10">
        <f t="shared" si="0"/>
        <v>131.80000000000001</v>
      </c>
      <c r="D6" s="11">
        <f t="shared" si="3"/>
        <v>0.72817679558011061</v>
      </c>
      <c r="E6" s="12">
        <f t="shared" si="4"/>
        <v>40</v>
      </c>
      <c r="F6" s="13">
        <f t="shared" si="5"/>
        <v>80</v>
      </c>
      <c r="G6" s="14">
        <f t="shared" si="6"/>
        <v>9.2592592592592585E-4</v>
      </c>
      <c r="H6" s="12">
        <f t="shared" si="7"/>
        <v>120</v>
      </c>
      <c r="I6" s="14">
        <f t="shared" si="6"/>
        <v>1.3888888888888889E-3</v>
      </c>
      <c r="J6" s="12">
        <f t="shared" si="8"/>
        <v>160</v>
      </c>
      <c r="K6" s="14">
        <f t="shared" si="1"/>
        <v>1.8518518518518517E-3</v>
      </c>
      <c r="L6" s="13">
        <f t="shared" si="9"/>
        <v>200</v>
      </c>
      <c r="M6" s="14">
        <f t="shared" si="10"/>
        <v>2.3148148148148151E-3</v>
      </c>
      <c r="N6" s="13">
        <f t="shared" si="11"/>
        <v>400</v>
      </c>
      <c r="O6" s="14">
        <f t="shared" si="12"/>
        <v>4.6296296296296302E-3</v>
      </c>
      <c r="P6" s="13">
        <f t="shared" si="13"/>
        <v>800</v>
      </c>
      <c r="Q6" s="14">
        <f t="shared" si="14"/>
        <v>9.2592592592592605E-3</v>
      </c>
      <c r="R6" s="13">
        <f t="shared" si="15"/>
        <v>1200</v>
      </c>
      <c r="S6" s="14">
        <f>TIME(0,0,R6)</f>
        <v>1.3888888888888888E-2</v>
      </c>
      <c r="T6" s="14">
        <f t="shared" si="16"/>
        <v>2.314814814814815E-2</v>
      </c>
      <c r="U6" s="14">
        <f t="shared" si="17"/>
        <v>4.6296296296296301E-2</v>
      </c>
      <c r="V6" s="14">
        <f t="shared" si="18"/>
        <v>6.9444444444444448E-2</v>
      </c>
      <c r="W6" s="14">
        <f t="shared" si="19"/>
        <v>9.7685185185185208E-2</v>
      </c>
      <c r="X6" s="14">
        <f t="shared" si="20"/>
        <v>0.19537037037037042</v>
      </c>
      <c r="Y6" s="14">
        <f t="shared" si="21"/>
        <v>3.7037037037037043E-3</v>
      </c>
      <c r="Z6" s="8">
        <v>0.6</v>
      </c>
      <c r="AA6" s="9">
        <f t="shared" si="22"/>
        <v>9</v>
      </c>
    </row>
    <row r="7" spans="1:29" x14ac:dyDescent="0.3">
      <c r="A7" s="16">
        <v>0.65</v>
      </c>
      <c r="B7" s="17">
        <f t="shared" si="2"/>
        <v>9.75</v>
      </c>
      <c r="C7" s="18">
        <f t="shared" si="0"/>
        <v>137.94999999999999</v>
      </c>
      <c r="D7" s="19">
        <f>C7/$C$3</f>
        <v>0.76215469613259668</v>
      </c>
      <c r="E7" s="20">
        <f t="shared" si="4"/>
        <v>36.923076923076927</v>
      </c>
      <c r="F7" s="21">
        <f t="shared" si="5"/>
        <v>73.846153846153854</v>
      </c>
      <c r="G7" s="22">
        <f t="shared" si="6"/>
        <v>8.4490740740740739E-4</v>
      </c>
      <c r="H7" s="20">
        <f t="shared" si="7"/>
        <v>110.76923076923076</v>
      </c>
      <c r="I7" s="22">
        <f t="shared" si="6"/>
        <v>1.273148148148148E-3</v>
      </c>
      <c r="J7" s="20">
        <f t="shared" si="8"/>
        <v>147.69230769230771</v>
      </c>
      <c r="K7" s="22">
        <f t="shared" si="1"/>
        <v>1.7013888888888892E-3</v>
      </c>
      <c r="L7" s="21">
        <f t="shared" si="9"/>
        <v>184.61538461538461</v>
      </c>
      <c r="M7" s="22">
        <f t="shared" si="10"/>
        <v>2.1296296296296298E-3</v>
      </c>
      <c r="N7" s="21">
        <f t="shared" si="11"/>
        <v>369.23076923076923</v>
      </c>
      <c r="O7" s="22">
        <f t="shared" si="12"/>
        <v>4.2708333333333339E-3</v>
      </c>
      <c r="P7" s="21">
        <f t="shared" si="13"/>
        <v>738.46153846153845</v>
      </c>
      <c r="Q7" s="22">
        <f t="shared" si="14"/>
        <v>8.5416666666666679E-3</v>
      </c>
      <c r="R7" s="21">
        <f t="shared" si="15"/>
        <v>1107.6923076923076</v>
      </c>
      <c r="S7" s="22">
        <f>TIME(0,0,R7)</f>
        <v>1.2812499999999999E-2</v>
      </c>
      <c r="T7" s="22">
        <f t="shared" si="16"/>
        <v>2.1354166666666671E-2</v>
      </c>
      <c r="U7" s="22">
        <f t="shared" si="17"/>
        <v>4.2708333333333341E-2</v>
      </c>
      <c r="V7" s="22">
        <f t="shared" si="18"/>
        <v>6.4062500000000008E-2</v>
      </c>
      <c r="W7" s="22">
        <f t="shared" si="19"/>
        <v>9.0114583333333359E-2</v>
      </c>
      <c r="X7" s="22">
        <f t="shared" si="20"/>
        <v>0.18022916666666672</v>
      </c>
      <c r="Y7" s="22">
        <f t="shared" si="21"/>
        <v>3.4166666666666672E-3</v>
      </c>
      <c r="Z7" s="16">
        <v>0.65</v>
      </c>
      <c r="AA7" s="17">
        <f t="shared" si="22"/>
        <v>9.75</v>
      </c>
    </row>
    <row r="8" spans="1:29" x14ac:dyDescent="0.3">
      <c r="A8" s="16">
        <v>0.7</v>
      </c>
      <c r="B8" s="23">
        <f t="shared" si="2"/>
        <v>10.5</v>
      </c>
      <c r="C8" s="18">
        <f t="shared" si="0"/>
        <v>144.1</v>
      </c>
      <c r="D8" s="19">
        <f>C8/$C$3</f>
        <v>0.79613259668508285</v>
      </c>
      <c r="E8" s="20">
        <f t="shared" si="4"/>
        <v>34.285714285714285</v>
      </c>
      <c r="F8" s="21">
        <f t="shared" si="5"/>
        <v>68.571428571428569</v>
      </c>
      <c r="G8" s="22">
        <f t="shared" si="6"/>
        <v>7.8703703703703705E-4</v>
      </c>
      <c r="H8" s="20">
        <f t="shared" si="7"/>
        <v>102.85714285714285</v>
      </c>
      <c r="I8" s="22">
        <f t="shared" si="6"/>
        <v>1.1805555555555556E-3</v>
      </c>
      <c r="J8" s="20">
        <f t="shared" si="8"/>
        <v>137.14285714285714</v>
      </c>
      <c r="K8" s="22">
        <f t="shared" si="1"/>
        <v>1.5856481481481479E-3</v>
      </c>
      <c r="L8" s="21">
        <f t="shared" si="9"/>
        <v>171.42857142857142</v>
      </c>
      <c r="M8" s="22">
        <f t="shared" si="10"/>
        <v>1.9791666666666668E-3</v>
      </c>
      <c r="N8" s="21">
        <f t="shared" si="11"/>
        <v>342.85714285714283</v>
      </c>
      <c r="O8" s="22">
        <f t="shared" si="12"/>
        <v>3.9583333333333337E-3</v>
      </c>
      <c r="P8" s="21">
        <f t="shared" si="13"/>
        <v>685.71428571428567</v>
      </c>
      <c r="Q8" s="22">
        <f t="shared" si="14"/>
        <v>7.9282407407407409E-3</v>
      </c>
      <c r="R8" s="21">
        <f t="shared" si="15"/>
        <v>1028.5714285714284</v>
      </c>
      <c r="S8" s="22">
        <f>TIME(0,0,R8)</f>
        <v>1.1898148148148149E-2</v>
      </c>
      <c r="T8" s="22">
        <f t="shared" si="16"/>
        <v>1.9791666666666669E-2</v>
      </c>
      <c r="U8" s="22">
        <f t="shared" si="17"/>
        <v>3.9583333333333338E-2</v>
      </c>
      <c r="V8" s="22">
        <f t="shared" si="18"/>
        <v>5.9375000000000004E-2</v>
      </c>
      <c r="W8" s="22">
        <f t="shared" si="19"/>
        <v>8.352083333333335E-2</v>
      </c>
      <c r="X8" s="22">
        <f t="shared" si="20"/>
        <v>0.1670416666666667</v>
      </c>
      <c r="Y8" s="22">
        <f t="shared" si="21"/>
        <v>3.166666666666667E-3</v>
      </c>
      <c r="Z8" s="16">
        <v>0.7</v>
      </c>
      <c r="AA8" s="23">
        <f t="shared" si="22"/>
        <v>10.5</v>
      </c>
    </row>
    <row r="9" spans="1:29" x14ac:dyDescent="0.3">
      <c r="A9" s="24">
        <v>0.75</v>
      </c>
      <c r="B9" s="25">
        <f t="shared" si="2"/>
        <v>11.25</v>
      </c>
      <c r="C9" s="26">
        <f t="shared" si="0"/>
        <v>150.25</v>
      </c>
      <c r="D9" s="27">
        <f>C9/$C$3</f>
        <v>0.83011049723756902</v>
      </c>
      <c r="E9" s="28">
        <f t="shared" si="4"/>
        <v>32</v>
      </c>
      <c r="F9" s="28">
        <f t="shared" si="5"/>
        <v>64</v>
      </c>
      <c r="G9" s="29">
        <f t="shared" si="6"/>
        <v>7.407407407407407E-4</v>
      </c>
      <c r="H9" s="28">
        <f t="shared" si="7"/>
        <v>95.999999999999986</v>
      </c>
      <c r="I9" s="29">
        <f t="shared" si="6"/>
        <v>1.1111111111111111E-3</v>
      </c>
      <c r="J9" s="28">
        <f t="shared" si="8"/>
        <v>128</v>
      </c>
      <c r="K9" s="29">
        <f t="shared" si="1"/>
        <v>1.4814814814814814E-3</v>
      </c>
      <c r="L9" s="30">
        <f t="shared" si="9"/>
        <v>160</v>
      </c>
      <c r="M9" s="29">
        <f t="shared" si="10"/>
        <v>1.8518518518518517E-3</v>
      </c>
      <c r="N9" s="30">
        <f t="shared" si="11"/>
        <v>320</v>
      </c>
      <c r="O9" s="29">
        <f t="shared" si="12"/>
        <v>3.7037037037037034E-3</v>
      </c>
      <c r="P9" s="30">
        <f t="shared" si="13"/>
        <v>640</v>
      </c>
      <c r="Q9" s="29">
        <f t="shared" si="14"/>
        <v>7.4074074074074068E-3</v>
      </c>
      <c r="R9" s="30">
        <f t="shared" si="15"/>
        <v>960</v>
      </c>
      <c r="S9" s="29">
        <f t="shared" ref="S9:S19" si="23">TIME(0,0,R9)</f>
        <v>1.1111111111111112E-2</v>
      </c>
      <c r="T9" s="29">
        <f t="shared" si="16"/>
        <v>1.8518518518518517E-2</v>
      </c>
      <c r="U9" s="29">
        <f t="shared" si="17"/>
        <v>3.7037037037037035E-2</v>
      </c>
      <c r="V9" s="29">
        <f t="shared" si="18"/>
        <v>5.5555555555555552E-2</v>
      </c>
      <c r="W9" s="29">
        <f t="shared" si="19"/>
        <v>7.8148148148148147E-2</v>
      </c>
      <c r="X9" s="29">
        <f t="shared" si="20"/>
        <v>0.15629629629629629</v>
      </c>
      <c r="Y9" s="29">
        <f t="shared" si="21"/>
        <v>2.9629629629629628E-3</v>
      </c>
      <c r="Z9" s="24">
        <v>0.75</v>
      </c>
      <c r="AA9" s="25">
        <f t="shared" si="22"/>
        <v>11.25</v>
      </c>
    </row>
    <row r="10" spans="1:29" x14ac:dyDescent="0.3">
      <c r="A10" s="24">
        <v>0.8</v>
      </c>
      <c r="B10" s="31">
        <f t="shared" si="2"/>
        <v>12</v>
      </c>
      <c r="C10" s="26">
        <f t="shared" si="0"/>
        <v>156.4</v>
      </c>
      <c r="D10" s="27">
        <f t="shared" ref="D10:D12" si="24">C10/$C$3</f>
        <v>0.86408839779005531</v>
      </c>
      <c r="E10" s="28">
        <f t="shared" si="4"/>
        <v>30</v>
      </c>
      <c r="F10" s="28">
        <f t="shared" si="5"/>
        <v>60</v>
      </c>
      <c r="G10" s="29">
        <f t="shared" si="6"/>
        <v>6.9444444444444447E-4</v>
      </c>
      <c r="H10" s="28">
        <f t="shared" si="7"/>
        <v>89.999999999999986</v>
      </c>
      <c r="I10" s="29">
        <f t="shared" si="6"/>
        <v>1.0416666666666667E-3</v>
      </c>
      <c r="J10" s="28">
        <f t="shared" si="8"/>
        <v>120</v>
      </c>
      <c r="K10" s="29">
        <f t="shared" si="1"/>
        <v>1.3888888888888889E-3</v>
      </c>
      <c r="L10" s="30">
        <f t="shared" si="9"/>
        <v>150</v>
      </c>
      <c r="M10" s="29">
        <f t="shared" si="10"/>
        <v>1.736111111111111E-3</v>
      </c>
      <c r="N10" s="30">
        <f t="shared" si="11"/>
        <v>300</v>
      </c>
      <c r="O10" s="29">
        <f t="shared" si="12"/>
        <v>3.472222222222222E-3</v>
      </c>
      <c r="P10" s="30">
        <f t="shared" si="13"/>
        <v>600</v>
      </c>
      <c r="Q10" s="29">
        <f t="shared" si="14"/>
        <v>6.9444444444444441E-3</v>
      </c>
      <c r="R10" s="30">
        <f t="shared" si="15"/>
        <v>899.99999999999989</v>
      </c>
      <c r="S10" s="29">
        <f t="shared" si="23"/>
        <v>1.0416666666666666E-2</v>
      </c>
      <c r="T10" s="29">
        <f t="shared" si="16"/>
        <v>1.7361111111111112E-2</v>
      </c>
      <c r="U10" s="29">
        <f t="shared" si="17"/>
        <v>3.4722222222222224E-2</v>
      </c>
      <c r="V10" s="29">
        <f t="shared" si="18"/>
        <v>5.2083333333333329E-2</v>
      </c>
      <c r="W10" s="29">
        <f t="shared" si="19"/>
        <v>7.3263888888888892E-2</v>
      </c>
      <c r="X10" s="29">
        <f t="shared" si="20"/>
        <v>0.14652777777777778</v>
      </c>
      <c r="Y10" s="29">
        <f t="shared" si="21"/>
        <v>2.7777777777777779E-3</v>
      </c>
      <c r="Z10" s="24">
        <v>0.8</v>
      </c>
      <c r="AA10" s="31">
        <f t="shared" si="22"/>
        <v>12</v>
      </c>
    </row>
    <row r="11" spans="1:29" x14ac:dyDescent="0.3">
      <c r="A11" s="32">
        <v>0.82499999999999996</v>
      </c>
      <c r="B11" s="25">
        <f t="shared" si="2"/>
        <v>12.375</v>
      </c>
      <c r="C11" s="26">
        <f t="shared" si="0"/>
        <v>159.47499999999999</v>
      </c>
      <c r="D11" s="27">
        <f t="shared" si="24"/>
        <v>0.88107734806629834</v>
      </c>
      <c r="E11" s="28">
        <f t="shared" si="4"/>
        <v>29.090909090909093</v>
      </c>
      <c r="F11" s="28">
        <f t="shared" si="5"/>
        <v>58.181818181818187</v>
      </c>
      <c r="G11" s="29">
        <f t="shared" si="6"/>
        <v>6.7129629629629625E-4</v>
      </c>
      <c r="H11" s="28">
        <f t="shared" si="7"/>
        <v>87.272727272727266</v>
      </c>
      <c r="I11" s="29">
        <f t="shared" si="6"/>
        <v>1.0069444444444444E-3</v>
      </c>
      <c r="J11" s="28">
        <f t="shared" si="8"/>
        <v>116.36363636363637</v>
      </c>
      <c r="K11" s="29">
        <f t="shared" si="1"/>
        <v>1.3425925925925925E-3</v>
      </c>
      <c r="L11" s="30">
        <f t="shared" si="9"/>
        <v>145.45454545454547</v>
      </c>
      <c r="M11" s="29">
        <f t="shared" si="10"/>
        <v>1.6782407407407406E-3</v>
      </c>
      <c r="N11" s="30">
        <f t="shared" si="11"/>
        <v>290.90909090909093</v>
      </c>
      <c r="O11" s="29">
        <f t="shared" si="12"/>
        <v>3.3564814814814811E-3</v>
      </c>
      <c r="P11" s="30">
        <f t="shared" si="13"/>
        <v>581.81818181818187</v>
      </c>
      <c r="Q11" s="29">
        <f t="shared" si="14"/>
        <v>6.7245370370370367E-3</v>
      </c>
      <c r="R11" s="30">
        <f t="shared" si="15"/>
        <v>872.72727272727275</v>
      </c>
      <c r="S11" s="29">
        <f t="shared" si="23"/>
        <v>1.0092592592592592E-2</v>
      </c>
      <c r="T11" s="29">
        <f>O11*5</f>
        <v>1.6782407407407406E-2</v>
      </c>
      <c r="U11" s="29">
        <f t="shared" si="17"/>
        <v>3.3564814814814811E-2</v>
      </c>
      <c r="V11" s="29">
        <f>O11*15</f>
        <v>5.0347222222222217E-2</v>
      </c>
      <c r="W11" s="29">
        <f>O11*21.1</f>
        <v>7.0821759259259251E-2</v>
      </c>
      <c r="X11" s="29">
        <f>O11*42.2</f>
        <v>0.1416435185185185</v>
      </c>
      <c r="Y11" s="29">
        <f>($Y$3/1000)*O11</f>
        <v>2.685185185185185E-3</v>
      </c>
      <c r="Z11" s="32">
        <v>0.82499999999999996</v>
      </c>
      <c r="AA11" s="25">
        <f>B11</f>
        <v>12.375</v>
      </c>
    </row>
    <row r="12" spans="1:29" x14ac:dyDescent="0.3">
      <c r="A12" s="24">
        <v>0.85</v>
      </c>
      <c r="B12" s="25">
        <f t="shared" si="2"/>
        <v>12.75</v>
      </c>
      <c r="C12" s="26">
        <f t="shared" si="0"/>
        <v>162.55000000000001</v>
      </c>
      <c r="D12" s="27">
        <f t="shared" si="24"/>
        <v>0.89806629834254148</v>
      </c>
      <c r="E12" s="28">
        <f t="shared" si="4"/>
        <v>28.235294117647062</v>
      </c>
      <c r="F12" s="28">
        <f t="shared" si="5"/>
        <v>56.470588235294123</v>
      </c>
      <c r="G12" s="29">
        <f t="shared" si="6"/>
        <v>6.4814814814814813E-4</v>
      </c>
      <c r="H12" s="28">
        <f t="shared" si="7"/>
        <v>84.705882352941174</v>
      </c>
      <c r="I12" s="29">
        <f t="shared" si="6"/>
        <v>9.7222222222222209E-4</v>
      </c>
      <c r="J12" s="28">
        <f t="shared" si="8"/>
        <v>112.94117647058825</v>
      </c>
      <c r="K12" s="29">
        <f t="shared" si="1"/>
        <v>1.2962962962962963E-3</v>
      </c>
      <c r="L12" s="30">
        <f t="shared" si="9"/>
        <v>141.1764705882353</v>
      </c>
      <c r="M12" s="29">
        <f t="shared" si="10"/>
        <v>1.6319444444444445E-3</v>
      </c>
      <c r="N12" s="30">
        <f t="shared" si="11"/>
        <v>282.35294117647061</v>
      </c>
      <c r="O12" s="29">
        <f t="shared" si="12"/>
        <v>3.2638888888888891E-3</v>
      </c>
      <c r="P12" s="30">
        <f t="shared" si="13"/>
        <v>564.70588235294122</v>
      </c>
      <c r="Q12" s="29">
        <f t="shared" si="14"/>
        <v>6.5277777777777782E-3</v>
      </c>
      <c r="R12" s="30">
        <f t="shared" si="15"/>
        <v>847.05882352941182</v>
      </c>
      <c r="S12" s="29">
        <f t="shared" si="23"/>
        <v>9.8032407407407408E-3</v>
      </c>
      <c r="T12" s="29">
        <f t="shared" si="16"/>
        <v>1.6319444444444445E-2</v>
      </c>
      <c r="U12" s="29">
        <f t="shared" si="17"/>
        <v>3.2638888888888891E-2</v>
      </c>
      <c r="V12" s="29">
        <f t="shared" si="18"/>
        <v>4.895833333333334E-2</v>
      </c>
      <c r="W12" s="29">
        <f t="shared" si="19"/>
        <v>6.8868055555555571E-2</v>
      </c>
      <c r="X12" s="29">
        <f t="shared" si="20"/>
        <v>0.13773611111111114</v>
      </c>
      <c r="Y12" s="29">
        <f t="shared" si="21"/>
        <v>2.6111111111111114E-3</v>
      </c>
      <c r="Z12" s="24">
        <v>0.85</v>
      </c>
      <c r="AA12" s="25">
        <f t="shared" si="22"/>
        <v>12.75</v>
      </c>
    </row>
    <row r="13" spans="1:29" x14ac:dyDescent="0.3">
      <c r="A13" s="33">
        <v>0.9</v>
      </c>
      <c r="B13" s="34">
        <f t="shared" si="2"/>
        <v>13.5</v>
      </c>
      <c r="C13" s="35">
        <f t="shared" si="0"/>
        <v>168.7</v>
      </c>
      <c r="D13" s="36">
        <f>C13/$C$3</f>
        <v>0.93204419889502754</v>
      </c>
      <c r="E13" s="37">
        <f t="shared" si="4"/>
        <v>26.666666666666668</v>
      </c>
      <c r="F13" s="37">
        <f t="shared" si="5"/>
        <v>53.333333333333336</v>
      </c>
      <c r="G13" s="38">
        <f t="shared" si="6"/>
        <v>6.134259259259259E-4</v>
      </c>
      <c r="H13" s="37">
        <f t="shared" si="7"/>
        <v>80</v>
      </c>
      <c r="I13" s="38">
        <f t="shared" si="6"/>
        <v>9.2592592592592585E-4</v>
      </c>
      <c r="J13" s="37">
        <f t="shared" si="8"/>
        <v>106.66666666666667</v>
      </c>
      <c r="K13" s="38">
        <f t="shared" si="1"/>
        <v>1.2268518518518518E-3</v>
      </c>
      <c r="L13" s="39">
        <f t="shared" si="9"/>
        <v>133.33333333333334</v>
      </c>
      <c r="M13" s="38">
        <f t="shared" si="10"/>
        <v>1.5393518518518519E-3</v>
      </c>
      <c r="N13" s="39">
        <f t="shared" si="11"/>
        <v>266.66666666666669</v>
      </c>
      <c r="O13" s="38">
        <f t="shared" si="12"/>
        <v>3.0787037037037037E-3</v>
      </c>
      <c r="P13" s="39">
        <f t="shared" si="13"/>
        <v>533.33333333333337</v>
      </c>
      <c r="Q13" s="38">
        <f t="shared" si="14"/>
        <v>6.168981481481481E-3</v>
      </c>
      <c r="R13" s="39">
        <f t="shared" si="15"/>
        <v>800</v>
      </c>
      <c r="S13" s="38">
        <f t="shared" si="23"/>
        <v>9.2592592592592605E-3</v>
      </c>
      <c r="T13" s="38">
        <f t="shared" si="16"/>
        <v>1.5393518518518518E-2</v>
      </c>
      <c r="U13" s="38">
        <f t="shared" si="17"/>
        <v>3.0787037037037036E-2</v>
      </c>
      <c r="V13" s="38">
        <f t="shared" si="18"/>
        <v>4.6180555555555558E-2</v>
      </c>
      <c r="W13" s="38">
        <f t="shared" si="19"/>
        <v>6.4960648148148156E-2</v>
      </c>
      <c r="X13" s="38">
        <f t="shared" si="20"/>
        <v>0.12992129629629631</v>
      </c>
      <c r="Y13" s="38">
        <f t="shared" si="21"/>
        <v>2.4629629629629632E-3</v>
      </c>
      <c r="Z13" s="33">
        <v>0.9</v>
      </c>
      <c r="AA13" s="34">
        <f t="shared" si="22"/>
        <v>13.5</v>
      </c>
    </row>
    <row r="14" spans="1:29" x14ac:dyDescent="0.3">
      <c r="A14" s="33">
        <v>0.95</v>
      </c>
      <c r="B14" s="40">
        <f t="shared" si="2"/>
        <v>14.25</v>
      </c>
      <c r="C14" s="35">
        <f t="shared" si="0"/>
        <v>174.85</v>
      </c>
      <c r="D14" s="36">
        <f>C14/$C$3</f>
        <v>0.96602209944751383</v>
      </c>
      <c r="E14" s="37">
        <f t="shared" si="4"/>
        <v>25.263157894736842</v>
      </c>
      <c r="F14" s="37">
        <f t="shared" si="5"/>
        <v>50.526315789473685</v>
      </c>
      <c r="G14" s="38">
        <f t="shared" si="6"/>
        <v>5.7870370370370378E-4</v>
      </c>
      <c r="H14" s="37">
        <f t="shared" si="7"/>
        <v>75.78947368421052</v>
      </c>
      <c r="I14" s="38">
        <f t="shared" si="6"/>
        <v>8.6805555555555551E-4</v>
      </c>
      <c r="J14" s="37">
        <f t="shared" si="8"/>
        <v>101.05263157894737</v>
      </c>
      <c r="K14" s="38">
        <f t="shared" si="1"/>
        <v>1.1689814814814816E-3</v>
      </c>
      <c r="L14" s="39">
        <f t="shared" si="9"/>
        <v>126.31578947368421</v>
      </c>
      <c r="M14" s="38">
        <f t="shared" si="10"/>
        <v>1.4583333333333334E-3</v>
      </c>
      <c r="N14" s="39">
        <f t="shared" si="11"/>
        <v>252.63157894736841</v>
      </c>
      <c r="O14" s="38">
        <f t="shared" si="12"/>
        <v>2.9166666666666668E-3</v>
      </c>
      <c r="P14" s="39">
        <f t="shared" si="13"/>
        <v>505.26315789473682</v>
      </c>
      <c r="Q14" s="38">
        <f t="shared" si="14"/>
        <v>5.8449074074074072E-3</v>
      </c>
      <c r="R14" s="39">
        <f t="shared" si="15"/>
        <v>757.8947368421052</v>
      </c>
      <c r="S14" s="38">
        <f t="shared" si="23"/>
        <v>8.7615740740740744E-3</v>
      </c>
      <c r="T14" s="38">
        <f t="shared" si="16"/>
        <v>1.4583333333333334E-2</v>
      </c>
      <c r="U14" s="38">
        <f t="shared" si="17"/>
        <v>2.9166666666666667E-2</v>
      </c>
      <c r="V14" s="38">
        <f t="shared" si="18"/>
        <v>4.3750000000000004E-2</v>
      </c>
      <c r="W14" s="38">
        <f t="shared" si="19"/>
        <v>6.1541666666666675E-2</v>
      </c>
      <c r="X14" s="38">
        <f t="shared" si="20"/>
        <v>0.12308333333333335</v>
      </c>
      <c r="Y14" s="38">
        <f t="shared" si="21"/>
        <v>2.3333333333333335E-3</v>
      </c>
      <c r="Z14" s="33">
        <v>0.95</v>
      </c>
      <c r="AA14" s="40">
        <f t="shared" si="22"/>
        <v>14.25</v>
      </c>
    </row>
    <row r="15" spans="1:29" x14ac:dyDescent="0.3">
      <c r="A15" s="41">
        <v>1</v>
      </c>
      <c r="B15" s="42">
        <f t="shared" si="2"/>
        <v>15</v>
      </c>
      <c r="C15" s="43">
        <f t="shared" si="0"/>
        <v>181</v>
      </c>
      <c r="D15" s="44">
        <f>C15/$C$3</f>
        <v>1</v>
      </c>
      <c r="E15" s="45">
        <f t="shared" si="4"/>
        <v>24</v>
      </c>
      <c r="F15" s="45">
        <f t="shared" si="5"/>
        <v>48</v>
      </c>
      <c r="G15" s="46">
        <f t="shared" si="6"/>
        <v>5.5555555555555556E-4</v>
      </c>
      <c r="H15" s="45">
        <f t="shared" si="7"/>
        <v>72</v>
      </c>
      <c r="I15" s="46">
        <f t="shared" si="6"/>
        <v>8.3333333333333339E-4</v>
      </c>
      <c r="J15" s="45">
        <f t="shared" si="8"/>
        <v>96</v>
      </c>
      <c r="K15" s="46">
        <f t="shared" si="1"/>
        <v>1.1111111111111111E-3</v>
      </c>
      <c r="L15" s="47">
        <f t="shared" si="9"/>
        <v>120</v>
      </c>
      <c r="M15" s="46">
        <f t="shared" si="10"/>
        <v>1.3888888888888889E-3</v>
      </c>
      <c r="N15" s="47">
        <f t="shared" si="11"/>
        <v>240</v>
      </c>
      <c r="O15" s="46">
        <f t="shared" si="12"/>
        <v>2.7777777777777779E-3</v>
      </c>
      <c r="P15" s="47">
        <f t="shared" si="13"/>
        <v>480</v>
      </c>
      <c r="Q15" s="46">
        <f t="shared" si="14"/>
        <v>5.5555555555555558E-3</v>
      </c>
      <c r="R15" s="47">
        <f t="shared" si="15"/>
        <v>720</v>
      </c>
      <c r="S15" s="46">
        <f t="shared" si="23"/>
        <v>8.3333333333333332E-3</v>
      </c>
      <c r="T15" s="46">
        <f t="shared" si="16"/>
        <v>1.388888888888889E-2</v>
      </c>
      <c r="U15" s="46">
        <f t="shared" si="17"/>
        <v>2.777777777777778E-2</v>
      </c>
      <c r="V15" s="46">
        <f t="shared" si="18"/>
        <v>4.1666666666666671E-2</v>
      </c>
      <c r="W15" s="46">
        <f t="shared" si="19"/>
        <v>5.8611111111111114E-2</v>
      </c>
      <c r="X15" s="46">
        <f t="shared" si="20"/>
        <v>0.11722222222222223</v>
      </c>
      <c r="Y15" s="46">
        <f t="shared" si="21"/>
        <v>2.2222222222222222E-3</v>
      </c>
      <c r="Z15" s="41">
        <v>1</v>
      </c>
      <c r="AA15" s="48">
        <f t="shared" si="22"/>
        <v>15</v>
      </c>
    </row>
    <row r="16" spans="1:29" x14ac:dyDescent="0.3">
      <c r="A16" s="41">
        <v>1.05</v>
      </c>
      <c r="B16" s="42">
        <f t="shared" si="2"/>
        <v>15.75</v>
      </c>
      <c r="C16" s="43"/>
      <c r="D16" s="43"/>
      <c r="E16" s="45">
        <f t="shared" si="4"/>
        <v>22.857142857142858</v>
      </c>
      <c r="F16" s="45">
        <f t="shared" si="5"/>
        <v>45.714285714285715</v>
      </c>
      <c r="G16" s="46">
        <f t="shared" si="6"/>
        <v>5.2083333333333333E-4</v>
      </c>
      <c r="H16" s="45">
        <f t="shared" si="7"/>
        <v>68.571428571428569</v>
      </c>
      <c r="I16" s="46">
        <f t="shared" si="6"/>
        <v>7.8703703703703705E-4</v>
      </c>
      <c r="J16" s="45">
        <f t="shared" si="8"/>
        <v>91.428571428571431</v>
      </c>
      <c r="K16" s="46">
        <f t="shared" si="1"/>
        <v>1.0532407407407407E-3</v>
      </c>
      <c r="L16" s="47">
        <f t="shared" si="9"/>
        <v>114.28571428571428</v>
      </c>
      <c r="M16" s="46">
        <f t="shared" si="10"/>
        <v>1.3194444444444443E-3</v>
      </c>
      <c r="N16" s="47">
        <f t="shared" si="11"/>
        <v>228.57142857142856</v>
      </c>
      <c r="O16" s="46">
        <f t="shared" si="12"/>
        <v>2.6388888888888885E-3</v>
      </c>
      <c r="P16" s="47">
        <f t="shared" si="13"/>
        <v>457.14285714285711</v>
      </c>
      <c r="Q16" s="46">
        <f t="shared" si="14"/>
        <v>5.2893518518518515E-3</v>
      </c>
      <c r="R16" s="47">
        <f t="shared" si="15"/>
        <v>685.71428571428567</v>
      </c>
      <c r="S16" s="46">
        <f t="shared" si="23"/>
        <v>7.9282407407407409E-3</v>
      </c>
      <c r="T16" s="46">
        <f t="shared" si="16"/>
        <v>1.3194444444444443E-2</v>
      </c>
      <c r="U16" s="46">
        <f t="shared" si="17"/>
        <v>2.6388888888888885E-2</v>
      </c>
      <c r="V16" s="46">
        <f t="shared" si="18"/>
        <v>3.9583333333333331E-2</v>
      </c>
      <c r="W16" s="46">
        <f t="shared" si="19"/>
        <v>5.5680555555555553E-2</v>
      </c>
      <c r="X16" s="46">
        <f t="shared" si="20"/>
        <v>0.11136111111111111</v>
      </c>
      <c r="Y16" s="46">
        <f t="shared" si="21"/>
        <v>2.1111111111111109E-3</v>
      </c>
      <c r="Z16" s="41">
        <v>1.05</v>
      </c>
      <c r="AA16" s="48">
        <f t="shared" si="22"/>
        <v>15.75</v>
      </c>
    </row>
    <row r="17" spans="1:27" x14ac:dyDescent="0.3">
      <c r="A17" s="41">
        <v>1.1000000000000001</v>
      </c>
      <c r="B17" s="42">
        <f t="shared" si="2"/>
        <v>16.5</v>
      </c>
      <c r="C17" s="43"/>
      <c r="D17" s="43"/>
      <c r="E17" s="45">
        <f t="shared" si="4"/>
        <v>21.81818181818182</v>
      </c>
      <c r="F17" s="45">
        <f t="shared" si="5"/>
        <v>43.63636363636364</v>
      </c>
      <c r="G17" s="46">
        <f t="shared" si="6"/>
        <v>4.9768518518518521E-4</v>
      </c>
      <c r="H17" s="45">
        <f t="shared" si="7"/>
        <v>65.454545454545453</v>
      </c>
      <c r="I17" s="46">
        <f t="shared" si="6"/>
        <v>7.5231481481481471E-4</v>
      </c>
      <c r="J17" s="45">
        <f t="shared" si="8"/>
        <v>87.27272727272728</v>
      </c>
      <c r="K17" s="46">
        <f t="shared" si="1"/>
        <v>1.0069444444444444E-3</v>
      </c>
      <c r="L17" s="47">
        <f t="shared" si="9"/>
        <v>109.09090909090909</v>
      </c>
      <c r="M17" s="46">
        <f t="shared" si="10"/>
        <v>1.261574074074074E-3</v>
      </c>
      <c r="N17" s="47">
        <f t="shared" si="11"/>
        <v>218.18181818181819</v>
      </c>
      <c r="O17" s="46">
        <f t="shared" si="12"/>
        <v>2.5231481481481481E-3</v>
      </c>
      <c r="P17" s="47">
        <f t="shared" si="13"/>
        <v>436.36363636363637</v>
      </c>
      <c r="Q17" s="46">
        <f t="shared" si="14"/>
        <v>5.0462962962962961E-3</v>
      </c>
      <c r="R17" s="47">
        <f t="shared" si="15"/>
        <v>654.5454545454545</v>
      </c>
      <c r="S17" s="46">
        <f t="shared" si="23"/>
        <v>7.5694444444444446E-3</v>
      </c>
      <c r="T17" s="46">
        <f t="shared" si="16"/>
        <v>1.261574074074074E-2</v>
      </c>
      <c r="U17" s="46">
        <f t="shared" si="17"/>
        <v>2.523148148148148E-2</v>
      </c>
      <c r="V17" s="46">
        <f t="shared" si="18"/>
        <v>3.784722222222222E-2</v>
      </c>
      <c r="W17" s="46">
        <f t="shared" si="19"/>
        <v>5.3238425925925925E-2</v>
      </c>
      <c r="X17" s="46">
        <f t="shared" si="20"/>
        <v>0.10647685185185185</v>
      </c>
      <c r="Y17" s="46">
        <f t="shared" si="21"/>
        <v>2.0185185185185184E-3</v>
      </c>
      <c r="Z17" s="41">
        <v>1.1000000000000001</v>
      </c>
      <c r="AA17" s="48">
        <f t="shared" si="22"/>
        <v>16.5</v>
      </c>
    </row>
    <row r="18" spans="1:27" x14ac:dyDescent="0.3">
      <c r="A18" s="41">
        <v>1.1499999999999999</v>
      </c>
      <c r="B18" s="48">
        <f t="shared" si="2"/>
        <v>17.25</v>
      </c>
      <c r="C18" s="43"/>
      <c r="D18" s="43"/>
      <c r="E18" s="45">
        <f t="shared" si="4"/>
        <v>20.869565217391308</v>
      </c>
      <c r="F18" s="45">
        <f t="shared" si="5"/>
        <v>41.739130434782616</v>
      </c>
      <c r="G18" s="46">
        <f t="shared" si="6"/>
        <v>4.7453703703703704E-4</v>
      </c>
      <c r="H18" s="45">
        <f t="shared" si="7"/>
        <v>62.608695652173914</v>
      </c>
      <c r="I18" s="46">
        <f t="shared" si="6"/>
        <v>7.175925925925927E-4</v>
      </c>
      <c r="J18" s="45">
        <f t="shared" si="8"/>
        <v>83.478260869565233</v>
      </c>
      <c r="K18" s="46">
        <f t="shared" si="1"/>
        <v>9.6064814814814808E-4</v>
      </c>
      <c r="L18" s="47">
        <f t="shared" si="9"/>
        <v>104.34782608695653</v>
      </c>
      <c r="M18" s="46">
        <f t="shared" si="10"/>
        <v>1.2037037037037038E-3</v>
      </c>
      <c r="N18" s="47">
        <f t="shared" si="11"/>
        <v>208.69565217391306</v>
      </c>
      <c r="O18" s="46">
        <f t="shared" si="12"/>
        <v>2.4074074074074076E-3</v>
      </c>
      <c r="P18" s="47">
        <f t="shared" si="13"/>
        <v>417.39130434782612</v>
      </c>
      <c r="Q18" s="46">
        <f t="shared" si="14"/>
        <v>4.8263888888888887E-3</v>
      </c>
      <c r="R18" s="47">
        <f t="shared" si="15"/>
        <v>626.08695652173913</v>
      </c>
      <c r="S18" s="46">
        <f t="shared" si="23"/>
        <v>7.2453703703703708E-3</v>
      </c>
      <c r="T18" s="46">
        <f t="shared" si="16"/>
        <v>1.2037037037037037E-2</v>
      </c>
      <c r="U18" s="46">
        <f t="shared" si="17"/>
        <v>2.4074074074074074E-2</v>
      </c>
      <c r="V18" s="46">
        <f t="shared" si="18"/>
        <v>3.6111111111111115E-2</v>
      </c>
      <c r="W18" s="46">
        <f t="shared" si="19"/>
        <v>5.0796296296296305E-2</v>
      </c>
      <c r="X18" s="46">
        <f t="shared" si="20"/>
        <v>0.10159259259259261</v>
      </c>
      <c r="Y18" s="46">
        <f t="shared" si="21"/>
        <v>1.9259259259259262E-3</v>
      </c>
      <c r="Z18" s="41">
        <v>1.1499999999999999</v>
      </c>
      <c r="AA18" s="48">
        <f t="shared" si="22"/>
        <v>17.25</v>
      </c>
    </row>
    <row r="19" spans="1:27" x14ac:dyDescent="0.3">
      <c r="A19" s="41">
        <v>1.2</v>
      </c>
      <c r="B19" s="42">
        <f t="shared" si="2"/>
        <v>18</v>
      </c>
      <c r="C19" s="43"/>
      <c r="D19" s="43"/>
      <c r="E19" s="45">
        <f t="shared" si="4"/>
        <v>20</v>
      </c>
      <c r="F19" s="45">
        <f t="shared" si="5"/>
        <v>40</v>
      </c>
      <c r="G19" s="46">
        <f t="shared" si="6"/>
        <v>4.6296296296296293E-4</v>
      </c>
      <c r="H19" s="45">
        <f t="shared" si="7"/>
        <v>60</v>
      </c>
      <c r="I19" s="46">
        <f t="shared" si="6"/>
        <v>6.9444444444444447E-4</v>
      </c>
      <c r="J19" s="45">
        <f t="shared" si="8"/>
        <v>80</v>
      </c>
      <c r="K19" s="46">
        <f t="shared" si="1"/>
        <v>9.2592592592592585E-4</v>
      </c>
      <c r="L19" s="47">
        <f t="shared" si="9"/>
        <v>100</v>
      </c>
      <c r="M19" s="46">
        <f t="shared" si="10"/>
        <v>1.1574074074074076E-3</v>
      </c>
      <c r="N19" s="47">
        <f t="shared" si="11"/>
        <v>200</v>
      </c>
      <c r="O19" s="46">
        <f t="shared" si="12"/>
        <v>2.3148148148148151E-3</v>
      </c>
      <c r="P19" s="47">
        <f t="shared" si="13"/>
        <v>400</v>
      </c>
      <c r="Q19" s="46">
        <f t="shared" si="14"/>
        <v>4.6296296296296302E-3</v>
      </c>
      <c r="R19" s="47">
        <f t="shared" si="15"/>
        <v>600</v>
      </c>
      <c r="S19" s="46">
        <f t="shared" si="23"/>
        <v>6.9444444444444441E-3</v>
      </c>
      <c r="T19" s="46">
        <f t="shared" si="16"/>
        <v>1.1574074074074075E-2</v>
      </c>
      <c r="U19" s="46">
        <f t="shared" si="17"/>
        <v>2.314814814814815E-2</v>
      </c>
      <c r="V19" s="46">
        <f t="shared" si="18"/>
        <v>3.4722222222222224E-2</v>
      </c>
      <c r="W19" s="46">
        <f t="shared" si="19"/>
        <v>4.8842592592592604E-2</v>
      </c>
      <c r="X19" s="46">
        <f t="shared" si="20"/>
        <v>9.7685185185185208E-2</v>
      </c>
      <c r="Y19" s="46">
        <f t="shared" si="21"/>
        <v>1.8518518518518521E-3</v>
      </c>
      <c r="Z19" s="41">
        <v>1.2</v>
      </c>
      <c r="AA19" s="42">
        <f t="shared" si="22"/>
        <v>18</v>
      </c>
    </row>
    <row r="21" spans="1:27" ht="39.6" x14ac:dyDescent="0.3">
      <c r="A21" s="69" t="s">
        <v>0</v>
      </c>
      <c r="B21" s="70"/>
      <c r="C21" s="74" t="s">
        <v>1</v>
      </c>
      <c r="D21" s="74"/>
      <c r="E21" s="75" t="s">
        <v>27</v>
      </c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7"/>
      <c r="T21" s="49" t="s">
        <v>28</v>
      </c>
      <c r="U21" s="49" t="s">
        <v>29</v>
      </c>
      <c r="V21" s="78"/>
      <c r="W21" s="78"/>
    </row>
    <row r="22" spans="1:27" ht="28.8" x14ac:dyDescent="0.3">
      <c r="A22" s="1" t="s">
        <v>4</v>
      </c>
      <c r="B22" s="79">
        <f>B3</f>
        <v>15</v>
      </c>
      <c r="C22" s="79">
        <f>C3</f>
        <v>181</v>
      </c>
      <c r="D22" s="1" t="s">
        <v>5</v>
      </c>
      <c r="E22" s="7" t="s">
        <v>30</v>
      </c>
      <c r="F22" s="50" t="s">
        <v>7</v>
      </c>
      <c r="G22" s="50" t="s">
        <v>31</v>
      </c>
      <c r="H22" s="50" t="s">
        <v>9</v>
      </c>
      <c r="I22" s="50" t="s">
        <v>32</v>
      </c>
      <c r="J22" s="50" t="s">
        <v>11</v>
      </c>
      <c r="K22" s="50" t="s">
        <v>33</v>
      </c>
      <c r="L22" s="7" t="s">
        <v>13</v>
      </c>
      <c r="M22" s="50" t="s">
        <v>34</v>
      </c>
      <c r="N22" s="7" t="s">
        <v>15</v>
      </c>
      <c r="O22" s="7" t="s">
        <v>35</v>
      </c>
      <c r="P22" s="7" t="s">
        <v>17</v>
      </c>
      <c r="Q22" s="7" t="s">
        <v>36</v>
      </c>
      <c r="R22" s="7"/>
      <c r="S22" s="7" t="s">
        <v>37</v>
      </c>
      <c r="T22" s="51">
        <v>360</v>
      </c>
      <c r="U22" s="51">
        <v>6</v>
      </c>
      <c r="V22" s="6" t="s">
        <v>4</v>
      </c>
      <c r="W22" s="7" t="s">
        <v>26</v>
      </c>
    </row>
    <row r="23" spans="1:27" x14ac:dyDescent="0.3">
      <c r="A23" s="8">
        <v>0.5</v>
      </c>
      <c r="B23" s="9">
        <f>B$22*A23</f>
        <v>7.5</v>
      </c>
      <c r="C23" s="10">
        <f t="shared" ref="C23:C34" si="25">((A23*($C$22-$AC$3))+$AC$3)</f>
        <v>119.5</v>
      </c>
      <c r="D23" s="11">
        <f>C23/$C$3</f>
        <v>0.66022099447513816</v>
      </c>
      <c r="E23" s="52">
        <f>((B23*1000)/3600)*15</f>
        <v>31.250000000000004</v>
      </c>
      <c r="F23" s="52">
        <f>(200/1000)/($B23/3600)</f>
        <v>96</v>
      </c>
      <c r="G23" s="52">
        <f>((B23*1000)/3600)*30</f>
        <v>62.500000000000007</v>
      </c>
      <c r="H23" s="52">
        <f>(300/1000)/($B23/3600)</f>
        <v>144</v>
      </c>
      <c r="I23" s="52">
        <f>((B23*1000)/3600)*45</f>
        <v>93.75</v>
      </c>
      <c r="J23" s="52">
        <f>(400/1000)/($B23/3600)</f>
        <v>192</v>
      </c>
      <c r="K23" s="52">
        <f>((B23*1000)/3600)*60</f>
        <v>125.00000000000001</v>
      </c>
      <c r="L23" s="52">
        <f>(500/1000)/($B23/3600)</f>
        <v>240</v>
      </c>
      <c r="M23" s="52">
        <f>((B23*1000)/60)*2</f>
        <v>250</v>
      </c>
      <c r="N23" s="52">
        <f>(1000/1000)/($B23/3600)</f>
        <v>480</v>
      </c>
      <c r="O23" s="52">
        <f>((B23*1000)/60)*3</f>
        <v>375</v>
      </c>
      <c r="P23" s="52">
        <f>(2000/1000)/($B23/3600)</f>
        <v>960</v>
      </c>
      <c r="Q23" s="52">
        <f>((B23*1000)/60)*4</f>
        <v>500</v>
      </c>
      <c r="R23" s="52"/>
      <c r="S23" s="52">
        <f>((B23*1000)/60)*5</f>
        <v>625</v>
      </c>
      <c r="T23" s="52">
        <f>((B23*1000)/3600)*$T$22</f>
        <v>750</v>
      </c>
      <c r="U23" s="52">
        <f>((B23*1000)/60)*$U$22</f>
        <v>750</v>
      </c>
      <c r="V23" s="8">
        <v>0.5</v>
      </c>
      <c r="W23" s="9">
        <f t="shared" ref="W23:W38" si="26">B23</f>
        <v>7.5</v>
      </c>
    </row>
    <row r="24" spans="1:27" x14ac:dyDescent="0.3">
      <c r="A24" s="8">
        <v>0.55000000000000004</v>
      </c>
      <c r="B24" s="9">
        <f>B$22*A24</f>
        <v>8.25</v>
      </c>
      <c r="C24" s="10">
        <f t="shared" si="25"/>
        <v>125.65</v>
      </c>
      <c r="D24" s="11">
        <f t="shared" ref="D24:D25" si="27">C24/$C$3</f>
        <v>0.69419889502762433</v>
      </c>
      <c r="E24" s="52">
        <f t="shared" ref="E24:E38" si="28">((B24*1000)/3600)*15</f>
        <v>34.375</v>
      </c>
      <c r="F24" s="52">
        <f t="shared" ref="F24:F38" si="29">(200/1000)/($B24/3600)</f>
        <v>87.27272727272728</v>
      </c>
      <c r="G24" s="52">
        <f t="shared" ref="G24:G38" si="30">((B24*1000)/3600)*30</f>
        <v>68.75</v>
      </c>
      <c r="H24" s="52">
        <f t="shared" ref="H24:H38" si="31">(300/1000)/($B24/3600)</f>
        <v>130.90909090909091</v>
      </c>
      <c r="I24" s="52">
        <f t="shared" ref="I24:I38" si="32">((B24*1000)/3600)*45</f>
        <v>103.125</v>
      </c>
      <c r="J24" s="52">
        <f t="shared" ref="J24:J38" si="33">(400/1000)/($B24/3600)</f>
        <v>174.54545454545456</v>
      </c>
      <c r="K24" s="52">
        <f t="shared" ref="K24:K38" si="34">((B24*1000)/3600)*60</f>
        <v>137.5</v>
      </c>
      <c r="L24" s="52">
        <f t="shared" ref="L24:L38" si="35">(500/1000)/($B24/3600)</f>
        <v>218.18181818181819</v>
      </c>
      <c r="M24" s="52">
        <f t="shared" ref="M24:M38" si="36">((B24*1000)/60)*2</f>
        <v>275</v>
      </c>
      <c r="N24" s="52">
        <f t="shared" ref="N24:N38" si="37">(1000/1000)/($B24/3600)</f>
        <v>436.36363636363637</v>
      </c>
      <c r="O24" s="52">
        <f t="shared" ref="O24:O38" si="38">((B24*1000)/60)*3</f>
        <v>412.5</v>
      </c>
      <c r="P24" s="52">
        <f t="shared" ref="P24:P38" si="39">(2000/1000)/($B24/3600)</f>
        <v>872.72727272727275</v>
      </c>
      <c r="Q24" s="52">
        <f t="shared" ref="Q24:Q38" si="40">((B24*1000)/60)*4</f>
        <v>550</v>
      </c>
      <c r="R24" s="52"/>
      <c r="S24" s="52">
        <f t="shared" ref="S24:S38" si="41">((B24*1000)/60)*5</f>
        <v>687.5</v>
      </c>
      <c r="T24" s="52">
        <f t="shared" ref="T24:T38" si="42">((B24*1000)/3600)*$T$22</f>
        <v>825</v>
      </c>
      <c r="U24" s="52">
        <f t="shared" ref="U24:U38" si="43">((B24*1000)/60)*$U$22</f>
        <v>825</v>
      </c>
      <c r="V24" s="8">
        <v>0.55000000000000004</v>
      </c>
      <c r="W24" s="15">
        <f t="shared" si="26"/>
        <v>8.25</v>
      </c>
    </row>
    <row r="25" spans="1:27" x14ac:dyDescent="0.3">
      <c r="A25" s="8">
        <v>0.6</v>
      </c>
      <c r="B25" s="9">
        <f t="shared" ref="B25:B27" si="44">B$22*A25</f>
        <v>9</v>
      </c>
      <c r="C25" s="10">
        <f t="shared" si="25"/>
        <v>131.80000000000001</v>
      </c>
      <c r="D25" s="11">
        <f t="shared" si="27"/>
        <v>0.72817679558011061</v>
      </c>
      <c r="E25" s="52">
        <f t="shared" si="28"/>
        <v>37.5</v>
      </c>
      <c r="F25" s="52">
        <f t="shared" si="29"/>
        <v>80</v>
      </c>
      <c r="G25" s="52">
        <f t="shared" si="30"/>
        <v>75</v>
      </c>
      <c r="H25" s="52">
        <f t="shared" si="31"/>
        <v>120</v>
      </c>
      <c r="I25" s="52">
        <f t="shared" si="32"/>
        <v>112.5</v>
      </c>
      <c r="J25" s="52">
        <f t="shared" si="33"/>
        <v>160</v>
      </c>
      <c r="K25" s="52">
        <f t="shared" si="34"/>
        <v>150</v>
      </c>
      <c r="L25" s="52">
        <f t="shared" si="35"/>
        <v>200</v>
      </c>
      <c r="M25" s="52">
        <f t="shared" si="36"/>
        <v>300</v>
      </c>
      <c r="N25" s="52">
        <f t="shared" si="37"/>
        <v>400</v>
      </c>
      <c r="O25" s="52">
        <f t="shared" si="38"/>
        <v>450</v>
      </c>
      <c r="P25" s="52">
        <f t="shared" si="39"/>
        <v>800</v>
      </c>
      <c r="Q25" s="52">
        <f t="shared" si="40"/>
        <v>600</v>
      </c>
      <c r="R25" s="52"/>
      <c r="S25" s="52">
        <f t="shared" si="41"/>
        <v>750</v>
      </c>
      <c r="T25" s="52">
        <f t="shared" si="42"/>
        <v>900</v>
      </c>
      <c r="U25" s="52">
        <f t="shared" si="43"/>
        <v>900</v>
      </c>
      <c r="V25" s="8">
        <v>0.6</v>
      </c>
      <c r="W25" s="9">
        <f t="shared" si="26"/>
        <v>9</v>
      </c>
    </row>
    <row r="26" spans="1:27" x14ac:dyDescent="0.3">
      <c r="A26" s="16">
        <v>0.65</v>
      </c>
      <c r="B26" s="23">
        <f t="shared" si="44"/>
        <v>9.75</v>
      </c>
      <c r="C26" s="18">
        <f t="shared" si="25"/>
        <v>137.94999999999999</v>
      </c>
      <c r="D26" s="19">
        <f>C26/$C$3</f>
        <v>0.76215469613259668</v>
      </c>
      <c r="E26" s="53">
        <f t="shared" si="28"/>
        <v>40.625</v>
      </c>
      <c r="F26" s="53">
        <f t="shared" si="29"/>
        <v>73.846153846153854</v>
      </c>
      <c r="G26" s="53">
        <f t="shared" si="30"/>
        <v>81.25</v>
      </c>
      <c r="H26" s="53">
        <f t="shared" si="31"/>
        <v>110.76923076923076</v>
      </c>
      <c r="I26" s="53">
        <f t="shared" si="32"/>
        <v>121.875</v>
      </c>
      <c r="J26" s="53">
        <f t="shared" si="33"/>
        <v>147.69230769230771</v>
      </c>
      <c r="K26" s="53">
        <f t="shared" si="34"/>
        <v>162.5</v>
      </c>
      <c r="L26" s="53">
        <f t="shared" si="35"/>
        <v>184.61538461538461</v>
      </c>
      <c r="M26" s="53">
        <f t="shared" si="36"/>
        <v>325</v>
      </c>
      <c r="N26" s="53">
        <f t="shared" si="37"/>
        <v>369.23076923076923</v>
      </c>
      <c r="O26" s="53">
        <f t="shared" si="38"/>
        <v>487.5</v>
      </c>
      <c r="P26" s="53">
        <f t="shared" si="39"/>
        <v>738.46153846153845</v>
      </c>
      <c r="Q26" s="53">
        <f t="shared" si="40"/>
        <v>650</v>
      </c>
      <c r="R26" s="53"/>
      <c r="S26" s="53">
        <f t="shared" si="41"/>
        <v>812.5</v>
      </c>
      <c r="T26" s="53">
        <f t="shared" si="42"/>
        <v>975</v>
      </c>
      <c r="U26" s="53">
        <f t="shared" si="43"/>
        <v>975</v>
      </c>
      <c r="V26" s="16">
        <v>0.65</v>
      </c>
      <c r="W26" s="17">
        <f t="shared" si="26"/>
        <v>9.75</v>
      </c>
    </row>
    <row r="27" spans="1:27" x14ac:dyDescent="0.3">
      <c r="A27" s="16">
        <v>0.7</v>
      </c>
      <c r="B27" s="23">
        <f t="shared" si="44"/>
        <v>10.5</v>
      </c>
      <c r="C27" s="18">
        <f t="shared" si="25"/>
        <v>144.1</v>
      </c>
      <c r="D27" s="19">
        <f>C27/$C$3</f>
        <v>0.79613259668508285</v>
      </c>
      <c r="E27" s="53">
        <f t="shared" si="28"/>
        <v>43.75</v>
      </c>
      <c r="F27" s="53">
        <f t="shared" si="29"/>
        <v>68.571428571428569</v>
      </c>
      <c r="G27" s="53">
        <f t="shared" si="30"/>
        <v>87.5</v>
      </c>
      <c r="H27" s="53">
        <f t="shared" si="31"/>
        <v>102.85714285714285</v>
      </c>
      <c r="I27" s="53">
        <f t="shared" si="32"/>
        <v>131.25</v>
      </c>
      <c r="J27" s="53">
        <f t="shared" si="33"/>
        <v>137.14285714285714</v>
      </c>
      <c r="K27" s="53">
        <f t="shared" si="34"/>
        <v>175</v>
      </c>
      <c r="L27" s="53">
        <f t="shared" si="35"/>
        <v>171.42857142857142</v>
      </c>
      <c r="M27" s="53">
        <f t="shared" si="36"/>
        <v>350</v>
      </c>
      <c r="N27" s="53">
        <f t="shared" si="37"/>
        <v>342.85714285714283</v>
      </c>
      <c r="O27" s="53">
        <f t="shared" si="38"/>
        <v>525</v>
      </c>
      <c r="P27" s="53">
        <f t="shared" si="39"/>
        <v>685.71428571428567</v>
      </c>
      <c r="Q27" s="53">
        <f t="shared" si="40"/>
        <v>700</v>
      </c>
      <c r="R27" s="53"/>
      <c r="S27" s="53">
        <f t="shared" si="41"/>
        <v>875</v>
      </c>
      <c r="T27" s="53">
        <f t="shared" si="42"/>
        <v>1050</v>
      </c>
      <c r="U27" s="53">
        <f t="shared" si="43"/>
        <v>1050</v>
      </c>
      <c r="V27" s="16">
        <v>0.7</v>
      </c>
      <c r="W27" s="23">
        <f t="shared" si="26"/>
        <v>10.5</v>
      </c>
    </row>
    <row r="28" spans="1:27" x14ac:dyDescent="0.3">
      <c r="A28" s="54">
        <v>0.75</v>
      </c>
      <c r="B28" s="55">
        <f>B$22*A28</f>
        <v>11.25</v>
      </c>
      <c r="C28" s="56">
        <f t="shared" si="25"/>
        <v>150.25</v>
      </c>
      <c r="D28" s="27">
        <f>C28/$C$3</f>
        <v>0.83011049723756902</v>
      </c>
      <c r="E28" s="57">
        <f t="shared" si="28"/>
        <v>46.875</v>
      </c>
      <c r="F28" s="57">
        <f t="shared" si="29"/>
        <v>64</v>
      </c>
      <c r="G28" s="57">
        <f t="shared" si="30"/>
        <v>93.75</v>
      </c>
      <c r="H28" s="57">
        <f t="shared" si="31"/>
        <v>95.999999999999986</v>
      </c>
      <c r="I28" s="57">
        <f t="shared" si="32"/>
        <v>140.625</v>
      </c>
      <c r="J28" s="57">
        <f t="shared" si="33"/>
        <v>128</v>
      </c>
      <c r="K28" s="57">
        <f t="shared" si="34"/>
        <v>187.5</v>
      </c>
      <c r="L28" s="57">
        <f t="shared" si="35"/>
        <v>160</v>
      </c>
      <c r="M28" s="57">
        <f t="shared" si="36"/>
        <v>375</v>
      </c>
      <c r="N28" s="57">
        <f t="shared" si="37"/>
        <v>320</v>
      </c>
      <c r="O28" s="57">
        <f t="shared" si="38"/>
        <v>562.5</v>
      </c>
      <c r="P28" s="57">
        <f t="shared" si="39"/>
        <v>640</v>
      </c>
      <c r="Q28" s="57">
        <f t="shared" si="40"/>
        <v>750</v>
      </c>
      <c r="R28" s="57"/>
      <c r="S28" s="57">
        <f t="shared" si="41"/>
        <v>937.5</v>
      </c>
      <c r="T28" s="57">
        <f t="shared" si="42"/>
        <v>1125</v>
      </c>
      <c r="U28" s="57">
        <f t="shared" si="43"/>
        <v>1125</v>
      </c>
      <c r="V28" s="54">
        <v>0.75</v>
      </c>
      <c r="W28" s="55">
        <f t="shared" si="26"/>
        <v>11.25</v>
      </c>
    </row>
    <row r="29" spans="1:27" x14ac:dyDescent="0.3">
      <c r="A29" s="54">
        <v>0.8</v>
      </c>
      <c r="B29" s="55">
        <f t="shared" ref="B29:B31" si="45">B$22*A29</f>
        <v>12</v>
      </c>
      <c r="C29" s="56">
        <f t="shared" si="25"/>
        <v>156.4</v>
      </c>
      <c r="D29" s="27">
        <f t="shared" ref="D29:D31" si="46">C29/$C$3</f>
        <v>0.86408839779005531</v>
      </c>
      <c r="E29" s="57">
        <f t="shared" si="28"/>
        <v>50</v>
      </c>
      <c r="F29" s="57">
        <f t="shared" si="29"/>
        <v>60</v>
      </c>
      <c r="G29" s="57">
        <f t="shared" si="30"/>
        <v>100</v>
      </c>
      <c r="H29" s="57">
        <f t="shared" si="31"/>
        <v>89.999999999999986</v>
      </c>
      <c r="I29" s="57">
        <f t="shared" si="32"/>
        <v>150</v>
      </c>
      <c r="J29" s="57">
        <f t="shared" si="33"/>
        <v>120</v>
      </c>
      <c r="K29" s="57">
        <f t="shared" si="34"/>
        <v>200</v>
      </c>
      <c r="L29" s="57">
        <f t="shared" si="35"/>
        <v>150</v>
      </c>
      <c r="M29" s="57">
        <f t="shared" si="36"/>
        <v>400</v>
      </c>
      <c r="N29" s="57">
        <f t="shared" si="37"/>
        <v>300</v>
      </c>
      <c r="O29" s="57">
        <f t="shared" si="38"/>
        <v>600</v>
      </c>
      <c r="P29" s="57">
        <f t="shared" si="39"/>
        <v>600</v>
      </c>
      <c r="Q29" s="57">
        <f t="shared" si="40"/>
        <v>800</v>
      </c>
      <c r="R29" s="57"/>
      <c r="S29" s="57">
        <f t="shared" si="41"/>
        <v>1000</v>
      </c>
      <c r="T29" s="57">
        <f t="shared" si="42"/>
        <v>1200</v>
      </c>
      <c r="U29" s="57">
        <f t="shared" si="43"/>
        <v>1200</v>
      </c>
      <c r="V29" s="54">
        <v>0.8</v>
      </c>
      <c r="W29" s="58">
        <f t="shared" si="26"/>
        <v>12</v>
      </c>
    </row>
    <row r="30" spans="1:27" x14ac:dyDescent="0.3">
      <c r="A30" s="59">
        <v>0.82499999999999996</v>
      </c>
      <c r="B30" s="55">
        <f t="shared" si="45"/>
        <v>12.375</v>
      </c>
      <c r="C30" s="56">
        <f t="shared" si="25"/>
        <v>159.47499999999999</v>
      </c>
      <c r="D30" s="27">
        <f t="shared" si="46"/>
        <v>0.88107734806629834</v>
      </c>
      <c r="E30" s="57">
        <f t="shared" si="28"/>
        <v>51.5625</v>
      </c>
      <c r="F30" s="57">
        <f t="shared" si="29"/>
        <v>58.181818181818187</v>
      </c>
      <c r="G30" s="57">
        <f>((B30*1000)/3600)*30</f>
        <v>103.125</v>
      </c>
      <c r="H30" s="57">
        <f t="shared" si="31"/>
        <v>87.272727272727266</v>
      </c>
      <c r="I30" s="57">
        <f>((B30*1000)/3600)*45</f>
        <v>154.6875</v>
      </c>
      <c r="J30" s="57">
        <f t="shared" si="33"/>
        <v>116.36363636363637</v>
      </c>
      <c r="K30" s="57">
        <f>((B30*1000)/3600)*60</f>
        <v>206.25</v>
      </c>
      <c r="L30" s="57">
        <f t="shared" si="35"/>
        <v>145.45454545454547</v>
      </c>
      <c r="M30" s="57">
        <f>((B30*1000)/60)*2</f>
        <v>412.5</v>
      </c>
      <c r="N30" s="57">
        <f t="shared" si="37"/>
        <v>290.90909090909093</v>
      </c>
      <c r="O30" s="57">
        <f>((B30*1000)/60)*3</f>
        <v>618.75</v>
      </c>
      <c r="P30" s="57">
        <f t="shared" si="39"/>
        <v>581.81818181818187</v>
      </c>
      <c r="Q30" s="57">
        <f>((B30*1000)/60)*4</f>
        <v>825</v>
      </c>
      <c r="R30" s="57"/>
      <c r="S30" s="57">
        <f>((B30*1000)/60)*5</f>
        <v>1031.25</v>
      </c>
      <c r="T30" s="57">
        <f t="shared" si="42"/>
        <v>1237.5</v>
      </c>
      <c r="U30" s="57">
        <f t="shared" si="43"/>
        <v>1237.5</v>
      </c>
      <c r="V30" s="59">
        <v>0.82499999999999996</v>
      </c>
      <c r="W30" s="55">
        <f t="shared" si="26"/>
        <v>12.375</v>
      </c>
    </row>
    <row r="31" spans="1:27" x14ac:dyDescent="0.3">
      <c r="A31" s="54">
        <v>0.85</v>
      </c>
      <c r="B31" s="55">
        <f t="shared" si="45"/>
        <v>12.75</v>
      </c>
      <c r="C31" s="56">
        <f t="shared" si="25"/>
        <v>162.55000000000001</v>
      </c>
      <c r="D31" s="27">
        <f t="shared" si="46"/>
        <v>0.89806629834254148</v>
      </c>
      <c r="E31" s="57">
        <f t="shared" si="28"/>
        <v>53.125</v>
      </c>
      <c r="F31" s="57">
        <f t="shared" si="29"/>
        <v>56.470588235294123</v>
      </c>
      <c r="G31" s="57">
        <f t="shared" si="30"/>
        <v>106.25</v>
      </c>
      <c r="H31" s="57">
        <f t="shared" si="31"/>
        <v>84.705882352941174</v>
      </c>
      <c r="I31" s="57">
        <f t="shared" si="32"/>
        <v>159.375</v>
      </c>
      <c r="J31" s="57">
        <f t="shared" si="33"/>
        <v>112.94117647058825</v>
      </c>
      <c r="K31" s="57">
        <f t="shared" si="34"/>
        <v>212.5</v>
      </c>
      <c r="L31" s="57">
        <f t="shared" si="35"/>
        <v>141.1764705882353</v>
      </c>
      <c r="M31" s="57">
        <f t="shared" si="36"/>
        <v>425</v>
      </c>
      <c r="N31" s="57">
        <f t="shared" si="37"/>
        <v>282.35294117647061</v>
      </c>
      <c r="O31" s="57">
        <f t="shared" si="38"/>
        <v>637.5</v>
      </c>
      <c r="P31" s="57">
        <f t="shared" si="39"/>
        <v>564.70588235294122</v>
      </c>
      <c r="Q31" s="57">
        <f t="shared" si="40"/>
        <v>850</v>
      </c>
      <c r="R31" s="57"/>
      <c r="S31" s="57">
        <f t="shared" si="41"/>
        <v>1062.5</v>
      </c>
      <c r="T31" s="57">
        <f t="shared" si="42"/>
        <v>1275</v>
      </c>
      <c r="U31" s="57">
        <f t="shared" si="43"/>
        <v>1275</v>
      </c>
      <c r="V31" s="54">
        <v>0.85</v>
      </c>
      <c r="W31" s="55">
        <f t="shared" si="26"/>
        <v>12.75</v>
      </c>
    </row>
    <row r="32" spans="1:27" x14ac:dyDescent="0.3">
      <c r="A32" s="60">
        <v>0.9</v>
      </c>
      <c r="B32" s="61">
        <f>B$22*A32</f>
        <v>13.5</v>
      </c>
      <c r="C32" s="62">
        <f t="shared" si="25"/>
        <v>168.7</v>
      </c>
      <c r="D32" s="63">
        <f>C32/$C$3</f>
        <v>0.93204419889502754</v>
      </c>
      <c r="E32" s="64">
        <f t="shared" si="28"/>
        <v>56.25</v>
      </c>
      <c r="F32" s="64">
        <f t="shared" si="29"/>
        <v>53.333333333333336</v>
      </c>
      <c r="G32" s="64">
        <f t="shared" si="30"/>
        <v>112.5</v>
      </c>
      <c r="H32" s="64">
        <f t="shared" si="31"/>
        <v>80</v>
      </c>
      <c r="I32" s="64">
        <f t="shared" si="32"/>
        <v>168.75</v>
      </c>
      <c r="J32" s="64">
        <f t="shared" si="33"/>
        <v>106.66666666666667</v>
      </c>
      <c r="K32" s="64">
        <f t="shared" si="34"/>
        <v>225</v>
      </c>
      <c r="L32" s="64">
        <f t="shared" si="35"/>
        <v>133.33333333333334</v>
      </c>
      <c r="M32" s="64">
        <f t="shared" si="36"/>
        <v>450</v>
      </c>
      <c r="N32" s="64">
        <f t="shared" si="37"/>
        <v>266.66666666666669</v>
      </c>
      <c r="O32" s="64">
        <f t="shared" si="38"/>
        <v>675</v>
      </c>
      <c r="P32" s="64">
        <f t="shared" si="39"/>
        <v>533.33333333333337</v>
      </c>
      <c r="Q32" s="64">
        <f t="shared" si="40"/>
        <v>900</v>
      </c>
      <c r="R32" s="64"/>
      <c r="S32" s="64">
        <f t="shared" si="41"/>
        <v>1125</v>
      </c>
      <c r="T32" s="64">
        <f t="shared" si="42"/>
        <v>1350</v>
      </c>
      <c r="U32" s="64">
        <f t="shared" si="43"/>
        <v>1350</v>
      </c>
      <c r="V32" s="60">
        <v>0.9</v>
      </c>
      <c r="W32" s="61">
        <f t="shared" si="26"/>
        <v>13.5</v>
      </c>
    </row>
    <row r="33" spans="1:23" x14ac:dyDescent="0.3">
      <c r="A33" s="60">
        <v>0.95</v>
      </c>
      <c r="B33" s="61">
        <f t="shared" ref="B33:B35" si="47">B$22*A33</f>
        <v>14.25</v>
      </c>
      <c r="C33" s="62">
        <f t="shared" si="25"/>
        <v>174.85</v>
      </c>
      <c r="D33" s="63">
        <f>C33/$C$3</f>
        <v>0.96602209944751383</v>
      </c>
      <c r="E33" s="64">
        <f t="shared" si="28"/>
        <v>59.375</v>
      </c>
      <c r="F33" s="64">
        <f t="shared" si="29"/>
        <v>50.526315789473685</v>
      </c>
      <c r="G33" s="64">
        <f t="shared" si="30"/>
        <v>118.75</v>
      </c>
      <c r="H33" s="64">
        <f t="shared" si="31"/>
        <v>75.78947368421052</v>
      </c>
      <c r="I33" s="64">
        <f t="shared" si="32"/>
        <v>178.125</v>
      </c>
      <c r="J33" s="64">
        <f t="shared" si="33"/>
        <v>101.05263157894737</v>
      </c>
      <c r="K33" s="64">
        <f t="shared" si="34"/>
        <v>237.5</v>
      </c>
      <c r="L33" s="64">
        <f t="shared" si="35"/>
        <v>126.31578947368421</v>
      </c>
      <c r="M33" s="64">
        <f t="shared" si="36"/>
        <v>475</v>
      </c>
      <c r="N33" s="64">
        <f t="shared" si="37"/>
        <v>252.63157894736841</v>
      </c>
      <c r="O33" s="64">
        <f t="shared" si="38"/>
        <v>712.5</v>
      </c>
      <c r="P33" s="64">
        <f t="shared" si="39"/>
        <v>505.26315789473682</v>
      </c>
      <c r="Q33" s="64">
        <f t="shared" si="40"/>
        <v>950</v>
      </c>
      <c r="R33" s="64"/>
      <c r="S33" s="64">
        <f t="shared" si="41"/>
        <v>1187.5</v>
      </c>
      <c r="T33" s="64">
        <f t="shared" si="42"/>
        <v>1425</v>
      </c>
      <c r="U33" s="64">
        <f t="shared" si="43"/>
        <v>1425</v>
      </c>
      <c r="V33" s="60">
        <v>0.95</v>
      </c>
      <c r="W33" s="65">
        <f t="shared" si="26"/>
        <v>14.25</v>
      </c>
    </row>
    <row r="34" spans="1:23" x14ac:dyDescent="0.3">
      <c r="A34" s="41">
        <v>1</v>
      </c>
      <c r="B34" s="42">
        <f t="shared" si="47"/>
        <v>15</v>
      </c>
      <c r="C34" s="42">
        <f t="shared" si="25"/>
        <v>181</v>
      </c>
      <c r="D34" s="44">
        <f>C34/$C$3</f>
        <v>1</v>
      </c>
      <c r="E34" s="66">
        <f t="shared" si="28"/>
        <v>62.500000000000007</v>
      </c>
      <c r="F34" s="66">
        <f t="shared" si="29"/>
        <v>48</v>
      </c>
      <c r="G34" s="66">
        <f t="shared" si="30"/>
        <v>125.00000000000001</v>
      </c>
      <c r="H34" s="66">
        <f t="shared" si="31"/>
        <v>72</v>
      </c>
      <c r="I34" s="66">
        <f t="shared" si="32"/>
        <v>187.5</v>
      </c>
      <c r="J34" s="66">
        <f t="shared" si="33"/>
        <v>96</v>
      </c>
      <c r="K34" s="66">
        <f t="shared" si="34"/>
        <v>250.00000000000003</v>
      </c>
      <c r="L34" s="66">
        <f t="shared" si="35"/>
        <v>120</v>
      </c>
      <c r="M34" s="66">
        <f t="shared" si="36"/>
        <v>500</v>
      </c>
      <c r="N34" s="66">
        <f t="shared" si="37"/>
        <v>240</v>
      </c>
      <c r="O34" s="66">
        <f t="shared" si="38"/>
        <v>750</v>
      </c>
      <c r="P34" s="66">
        <f t="shared" si="39"/>
        <v>480</v>
      </c>
      <c r="Q34" s="66">
        <f t="shared" si="40"/>
        <v>1000</v>
      </c>
      <c r="R34" s="66"/>
      <c r="S34" s="66">
        <f t="shared" si="41"/>
        <v>1250</v>
      </c>
      <c r="T34" s="66">
        <f t="shared" si="42"/>
        <v>1500</v>
      </c>
      <c r="U34" s="66">
        <f t="shared" si="43"/>
        <v>1500</v>
      </c>
      <c r="V34" s="41">
        <v>1</v>
      </c>
      <c r="W34" s="42">
        <f t="shared" si="26"/>
        <v>15</v>
      </c>
    </row>
    <row r="35" spans="1:23" x14ac:dyDescent="0.3">
      <c r="A35" s="41">
        <v>1.05</v>
      </c>
      <c r="B35" s="42">
        <f t="shared" si="47"/>
        <v>15.75</v>
      </c>
      <c r="C35" s="42"/>
      <c r="D35" s="42"/>
      <c r="E35" s="66">
        <f t="shared" si="28"/>
        <v>65.625</v>
      </c>
      <c r="F35" s="66">
        <f t="shared" si="29"/>
        <v>45.714285714285715</v>
      </c>
      <c r="G35" s="66">
        <f t="shared" si="30"/>
        <v>131.25</v>
      </c>
      <c r="H35" s="66">
        <f t="shared" si="31"/>
        <v>68.571428571428569</v>
      </c>
      <c r="I35" s="66">
        <f t="shared" si="32"/>
        <v>196.875</v>
      </c>
      <c r="J35" s="66">
        <f t="shared" si="33"/>
        <v>91.428571428571431</v>
      </c>
      <c r="K35" s="66">
        <f t="shared" si="34"/>
        <v>262.5</v>
      </c>
      <c r="L35" s="66">
        <f t="shared" si="35"/>
        <v>114.28571428571428</v>
      </c>
      <c r="M35" s="66">
        <f t="shared" si="36"/>
        <v>525</v>
      </c>
      <c r="N35" s="66">
        <f t="shared" si="37"/>
        <v>228.57142857142856</v>
      </c>
      <c r="O35" s="66">
        <f t="shared" si="38"/>
        <v>787.5</v>
      </c>
      <c r="P35" s="66">
        <f t="shared" si="39"/>
        <v>457.14285714285711</v>
      </c>
      <c r="Q35" s="66">
        <f t="shared" si="40"/>
        <v>1050</v>
      </c>
      <c r="R35" s="66"/>
      <c r="S35" s="66">
        <f t="shared" si="41"/>
        <v>1312.5</v>
      </c>
      <c r="T35" s="66">
        <f t="shared" si="42"/>
        <v>1575</v>
      </c>
      <c r="U35" s="66">
        <f t="shared" si="43"/>
        <v>1575</v>
      </c>
      <c r="V35" s="41">
        <v>1.05</v>
      </c>
      <c r="W35" s="42">
        <f t="shared" si="26"/>
        <v>15.75</v>
      </c>
    </row>
    <row r="36" spans="1:23" x14ac:dyDescent="0.3">
      <c r="A36" s="41">
        <v>1.1000000000000001</v>
      </c>
      <c r="B36" s="42">
        <f>B$22*A36</f>
        <v>16.5</v>
      </c>
      <c r="C36" s="42"/>
      <c r="D36" s="42"/>
      <c r="E36" s="66">
        <f t="shared" si="28"/>
        <v>68.75</v>
      </c>
      <c r="F36" s="66">
        <f t="shared" si="29"/>
        <v>43.63636363636364</v>
      </c>
      <c r="G36" s="66">
        <f t="shared" si="30"/>
        <v>137.5</v>
      </c>
      <c r="H36" s="66">
        <f t="shared" si="31"/>
        <v>65.454545454545453</v>
      </c>
      <c r="I36" s="66">
        <f t="shared" si="32"/>
        <v>206.25</v>
      </c>
      <c r="J36" s="66">
        <f t="shared" si="33"/>
        <v>87.27272727272728</v>
      </c>
      <c r="K36" s="66">
        <f t="shared" si="34"/>
        <v>275</v>
      </c>
      <c r="L36" s="66">
        <f t="shared" si="35"/>
        <v>109.09090909090909</v>
      </c>
      <c r="M36" s="66">
        <f t="shared" si="36"/>
        <v>550</v>
      </c>
      <c r="N36" s="66">
        <f t="shared" si="37"/>
        <v>218.18181818181819</v>
      </c>
      <c r="O36" s="66">
        <f t="shared" si="38"/>
        <v>825</v>
      </c>
      <c r="P36" s="66">
        <f t="shared" si="39"/>
        <v>436.36363636363637</v>
      </c>
      <c r="Q36" s="66">
        <f t="shared" si="40"/>
        <v>1100</v>
      </c>
      <c r="R36" s="66"/>
      <c r="S36" s="66">
        <f t="shared" si="41"/>
        <v>1375</v>
      </c>
      <c r="T36" s="66">
        <f t="shared" si="42"/>
        <v>1650</v>
      </c>
      <c r="U36" s="66">
        <f t="shared" si="43"/>
        <v>1650</v>
      </c>
      <c r="V36" s="41">
        <v>1.1000000000000001</v>
      </c>
      <c r="W36" s="42">
        <f t="shared" si="26"/>
        <v>16.5</v>
      </c>
    </row>
    <row r="37" spans="1:23" x14ac:dyDescent="0.3">
      <c r="A37" s="41">
        <v>1.1499999999999999</v>
      </c>
      <c r="B37" s="42">
        <f t="shared" ref="B37:B38" si="48">B$22*A37</f>
        <v>17.25</v>
      </c>
      <c r="C37" s="48"/>
      <c r="D37" s="48"/>
      <c r="E37" s="66">
        <f t="shared" si="28"/>
        <v>71.875</v>
      </c>
      <c r="F37" s="66">
        <f t="shared" si="29"/>
        <v>41.739130434782616</v>
      </c>
      <c r="G37" s="66">
        <f t="shared" si="30"/>
        <v>143.75</v>
      </c>
      <c r="H37" s="66">
        <f t="shared" si="31"/>
        <v>62.608695652173914</v>
      </c>
      <c r="I37" s="66">
        <f t="shared" si="32"/>
        <v>215.625</v>
      </c>
      <c r="J37" s="66">
        <f t="shared" si="33"/>
        <v>83.478260869565233</v>
      </c>
      <c r="K37" s="66">
        <f t="shared" si="34"/>
        <v>287.5</v>
      </c>
      <c r="L37" s="66">
        <f t="shared" si="35"/>
        <v>104.34782608695653</v>
      </c>
      <c r="M37" s="66">
        <f t="shared" si="36"/>
        <v>575</v>
      </c>
      <c r="N37" s="66">
        <f t="shared" si="37"/>
        <v>208.69565217391306</v>
      </c>
      <c r="O37" s="66">
        <f t="shared" si="38"/>
        <v>862.5</v>
      </c>
      <c r="P37" s="66">
        <f t="shared" si="39"/>
        <v>417.39130434782612</v>
      </c>
      <c r="Q37" s="66">
        <f t="shared" si="40"/>
        <v>1150</v>
      </c>
      <c r="R37" s="66"/>
      <c r="S37" s="66">
        <f t="shared" si="41"/>
        <v>1437.5</v>
      </c>
      <c r="T37" s="66">
        <f t="shared" si="42"/>
        <v>1725</v>
      </c>
      <c r="U37" s="66">
        <f t="shared" si="43"/>
        <v>1725</v>
      </c>
      <c r="V37" s="41">
        <v>1.1499999999999999</v>
      </c>
      <c r="W37" s="48">
        <f t="shared" si="26"/>
        <v>17.25</v>
      </c>
    </row>
    <row r="38" spans="1:23" x14ac:dyDescent="0.3">
      <c r="A38" s="41">
        <v>1.2</v>
      </c>
      <c r="B38" s="42">
        <f t="shared" si="48"/>
        <v>18</v>
      </c>
      <c r="C38" s="42"/>
      <c r="D38" s="42"/>
      <c r="E38" s="66">
        <f t="shared" si="28"/>
        <v>75</v>
      </c>
      <c r="F38" s="66">
        <f t="shared" si="29"/>
        <v>40</v>
      </c>
      <c r="G38" s="66">
        <f t="shared" si="30"/>
        <v>150</v>
      </c>
      <c r="H38" s="66">
        <f t="shared" si="31"/>
        <v>60</v>
      </c>
      <c r="I38" s="66">
        <f t="shared" si="32"/>
        <v>225</v>
      </c>
      <c r="J38" s="66">
        <f t="shared" si="33"/>
        <v>80</v>
      </c>
      <c r="K38" s="66">
        <f t="shared" si="34"/>
        <v>300</v>
      </c>
      <c r="L38" s="66">
        <f t="shared" si="35"/>
        <v>100</v>
      </c>
      <c r="M38" s="66">
        <f t="shared" si="36"/>
        <v>600</v>
      </c>
      <c r="N38" s="66">
        <f t="shared" si="37"/>
        <v>200</v>
      </c>
      <c r="O38" s="66">
        <f t="shared" si="38"/>
        <v>900</v>
      </c>
      <c r="P38" s="66">
        <f t="shared" si="39"/>
        <v>400</v>
      </c>
      <c r="Q38" s="66">
        <f t="shared" si="40"/>
        <v>1200</v>
      </c>
      <c r="R38" s="66"/>
      <c r="S38" s="66">
        <f t="shared" si="41"/>
        <v>1500</v>
      </c>
      <c r="T38" s="66">
        <f t="shared" si="42"/>
        <v>1800</v>
      </c>
      <c r="U38" s="66">
        <f t="shared" si="43"/>
        <v>1800</v>
      </c>
      <c r="V38" s="41">
        <v>1.2</v>
      </c>
      <c r="W38" s="42">
        <f t="shared" si="26"/>
        <v>18</v>
      </c>
    </row>
  </sheetData>
  <mergeCells count="8">
    <mergeCell ref="A2:B2"/>
    <mergeCell ref="C2:D2"/>
    <mergeCell ref="E2:X2"/>
    <mergeCell ref="Z2:AA2"/>
    <mergeCell ref="A21:B21"/>
    <mergeCell ref="C21:D21"/>
    <mergeCell ref="E21:S21"/>
    <mergeCell ref="V21:W21"/>
  </mergeCells>
  <pageMargins left="0.7" right="0.7" top="0.75" bottom="0.75" header="0.3" footer="0.3"/>
  <pageSetup paperSize="9" orientation="portrait" horizontalDpi="1200" verticalDpi="12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MASDEU</dc:creator>
  <cp:lastModifiedBy>José MASDEU</cp:lastModifiedBy>
  <dcterms:created xsi:type="dcterms:W3CDTF">2016-10-29T18:26:40Z</dcterms:created>
  <dcterms:modified xsi:type="dcterms:W3CDTF">2016-10-29T18:59:52Z</dcterms:modified>
</cp:coreProperties>
</file>